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E05339D3-CC91-4BD5-9D54-81FD619D8A8B}" xr6:coauthVersionLast="45" xr6:coauthVersionMax="45" xr10:uidLastSave="{00000000-0000-0000-0000-000000000000}"/>
  <bookViews>
    <workbookView xWindow="28680" yWindow="-120" windowWidth="19440" windowHeight="15000" activeTab="3" xr2:uid="{B14C1497-EB51-465A-B2C3-9DA40C840AE8}"/>
  </bookViews>
  <sheets>
    <sheet name="15.5." sheetId="1" r:id="rId1"/>
    <sheet name="1.6." sheetId="2" r:id="rId2"/>
    <sheet name="5.7." sheetId="3" r:id="rId3"/>
    <sheet name="31.8.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4" l="1"/>
  <c r="F55" i="4" l="1"/>
  <c r="F7" i="4" l="1"/>
  <c r="D55" i="4"/>
  <c r="D47" i="4" l="1"/>
  <c r="D46" i="4"/>
  <c r="C47" i="4"/>
  <c r="C46" i="4"/>
  <c r="D57" i="4"/>
  <c r="D56" i="4"/>
  <c r="C56" i="4"/>
  <c r="F6" i="4" l="1"/>
  <c r="F46" i="4" l="1"/>
  <c r="F56" i="4"/>
  <c r="F15" i="4"/>
  <c r="F9" i="4"/>
  <c r="F57" i="4" s="1"/>
  <c r="F47" i="4" l="1"/>
  <c r="F58" i="4"/>
  <c r="D58" i="4"/>
  <c r="C58" i="4"/>
  <c r="C57" i="4"/>
  <c r="C55" i="4"/>
  <c r="F54" i="4"/>
  <c r="D53" i="4"/>
  <c r="C53" i="4"/>
  <c r="D52" i="4"/>
  <c r="C52" i="4"/>
  <c r="D51" i="4"/>
  <c r="C51" i="4"/>
  <c r="C60" i="4" l="1"/>
  <c r="D54" i="4"/>
  <c r="C54" i="4"/>
  <c r="D60" i="4"/>
  <c r="F60" i="4"/>
  <c r="F53" i="3"/>
  <c r="F52" i="3"/>
  <c r="K56" i="3" l="1"/>
  <c r="K57" i="3" s="1"/>
  <c r="K52" i="3"/>
  <c r="K45" i="3"/>
  <c r="K46" i="3"/>
  <c r="F9" i="3" l="1"/>
  <c r="I57" i="3" l="1"/>
  <c r="J56" i="3"/>
  <c r="F55" i="3"/>
  <c r="D55" i="3"/>
  <c r="C55" i="3"/>
  <c r="J54" i="3"/>
  <c r="D54" i="3"/>
  <c r="C54" i="3"/>
  <c r="J53" i="3"/>
  <c r="D53" i="3"/>
  <c r="C53" i="3"/>
  <c r="J52" i="3"/>
  <c r="D52" i="3"/>
  <c r="D57" i="3" s="1"/>
  <c r="C52" i="3"/>
  <c r="F51" i="3"/>
  <c r="D50" i="3"/>
  <c r="C50" i="3"/>
  <c r="D49" i="3"/>
  <c r="C49" i="3"/>
  <c r="D48" i="3"/>
  <c r="C48" i="3"/>
  <c r="D46" i="3"/>
  <c r="C46" i="3"/>
  <c r="D45" i="3"/>
  <c r="C45" i="3"/>
  <c r="F16" i="3"/>
  <c r="F15" i="3"/>
  <c r="F45" i="3" s="1"/>
  <c r="F46" i="3" l="1"/>
  <c r="C51" i="3"/>
  <c r="F54" i="3"/>
  <c r="F57" i="3" s="1"/>
  <c r="J57" i="3"/>
  <c r="D51" i="3"/>
  <c r="C57" i="3"/>
  <c r="F16" i="2"/>
  <c r="F15" i="2"/>
  <c r="J52" i="2" l="1"/>
  <c r="J53" i="2"/>
  <c r="J55" i="2"/>
  <c r="I56" i="2" l="1"/>
  <c r="J51" i="2"/>
  <c r="J56" i="2" s="1"/>
  <c r="D51" i="2" l="1"/>
  <c r="D47" i="1"/>
  <c r="F51" i="2"/>
  <c r="F54" i="2" l="1"/>
  <c r="F52" i="2"/>
  <c r="F25" i="2" l="1"/>
  <c r="D54" i="2"/>
  <c r="C54" i="2"/>
  <c r="D53" i="2"/>
  <c r="C53" i="2"/>
  <c r="D52" i="2"/>
  <c r="C52" i="2"/>
  <c r="C51" i="2"/>
  <c r="D49" i="2"/>
  <c r="C49" i="2"/>
  <c r="D48" i="2"/>
  <c r="C48" i="2"/>
  <c r="D47" i="2"/>
  <c r="C47" i="2"/>
  <c r="D45" i="2"/>
  <c r="C45" i="2"/>
  <c r="D44" i="2"/>
  <c r="C44" i="2"/>
  <c r="F9" i="2"/>
  <c r="F53" i="2" l="1"/>
  <c r="F56" i="2" s="1"/>
  <c r="C50" i="2"/>
  <c r="D50" i="2"/>
  <c r="C56" i="2"/>
  <c r="F50" i="2"/>
  <c r="D56" i="2"/>
  <c r="F44" i="2"/>
  <c r="F45" i="2"/>
  <c r="E50" i="1" l="1"/>
  <c r="D50" i="1"/>
  <c r="C50" i="1"/>
  <c r="E49" i="1"/>
  <c r="D49" i="1"/>
  <c r="C49" i="1"/>
  <c r="E48" i="1"/>
  <c r="D48" i="1"/>
  <c r="D51" i="1" s="1"/>
  <c r="C48" i="1"/>
  <c r="E47" i="1"/>
  <c r="C47" i="1"/>
  <c r="E45" i="1"/>
  <c r="D45" i="1"/>
  <c r="C45" i="1"/>
  <c r="E44" i="1"/>
  <c r="D44" i="1"/>
  <c r="C44" i="1"/>
  <c r="E43" i="1"/>
  <c r="D43" i="1"/>
  <c r="C43" i="1"/>
  <c r="C46" i="1" s="1"/>
  <c r="E41" i="1"/>
  <c r="D41" i="1"/>
  <c r="C41" i="1"/>
  <c r="E40" i="1"/>
  <c r="D40" i="1"/>
  <c r="C40" i="1"/>
  <c r="D46" i="1" l="1"/>
  <c r="E46" i="1"/>
  <c r="C51" i="1"/>
  <c r="E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Avtor</author>
  </authors>
  <commentList>
    <comment ref="C41" authorId="0" shapeId="0" xr:uid="{31AE08CC-EB6B-4A56-B530-B41D3DCB57D0}">
      <text>
        <r>
          <rPr>
            <b/>
            <sz val="9"/>
            <color indexed="81"/>
            <rFont val="Segoe UI"/>
            <family val="2"/>
            <charset val="238"/>
          </rPr>
          <t>Avtor:</t>
        </r>
        <r>
          <rPr>
            <sz val="9"/>
            <color indexed="81"/>
            <rFont val="Segoe UI"/>
            <family val="2"/>
            <charset val="238"/>
          </rPr>
          <t xml:space="preserve">
Vlada ob sprejemu PKP3 ni specificirala predvidenih finančnih učinkov posameznih ukrepov.</t>
        </r>
      </text>
    </comment>
    <comment ref="C60" authorId="0" shapeId="0" xr:uid="{BB2A4E30-EEA8-4306-AC6E-72FBA84374DB}">
      <text>
        <r>
          <rPr>
            <b/>
            <sz val="9"/>
            <color indexed="81"/>
            <rFont val="Segoe UI"/>
            <family val="2"/>
            <charset val="238"/>
          </rPr>
          <t>Avtor:</t>
        </r>
        <r>
          <rPr>
            <sz val="9"/>
            <color indexed="81"/>
            <rFont val="Segoe UI"/>
            <family val="2"/>
            <charset val="238"/>
          </rPr>
          <t xml:space="preserve">
Vlada ob sprejemu PKP3 ni specificirala predvidenih finančnih učinkov posameznih ukrepov.</t>
        </r>
      </text>
    </comment>
  </commentList>
</comments>
</file>

<file path=xl/sharedStrings.xml><?xml version="1.0" encoding="utf-8"?>
<sst xmlns="http://schemas.openxmlformats.org/spreadsheetml/2006/main" count="598" uniqueCount="177">
  <si>
    <t>ESA</t>
  </si>
  <si>
    <t xml:space="preserve">Ukrepi na področju dela in prispevkov </t>
  </si>
  <si>
    <t xml:space="preserve">Plačilo nadomestila zaposlenim na čakanju </t>
  </si>
  <si>
    <t xml:space="preserve">D.3 </t>
  </si>
  <si>
    <t xml:space="preserve">Plačilo prispevkov zaposlenim na čakanju </t>
  </si>
  <si>
    <t xml:space="preserve">Financiranje prispevkov za PIZ s strani državnega proračuna zaposlenim, ki delajo </t>
  </si>
  <si>
    <t>Bolniška nadomestila za zaposlene krije v celoti ZZZS od prvega dne</t>
  </si>
  <si>
    <t>Izplačilo mesečnega temeljnega dohodka samozaposlenim, kmetom in verskim uslužbencem</t>
  </si>
  <si>
    <t>D.62</t>
  </si>
  <si>
    <t>Financiranje prispevkov za socialno varnost samozaposlenim, kmetom in verskim uslužbencem s strani državnega proračuna</t>
  </si>
  <si>
    <t xml:space="preserve">Ukrepi s področja izobraževanja in znanosti </t>
  </si>
  <si>
    <t xml:space="preserve">Pokrivanje plač za tržno dejavnost PPU </t>
  </si>
  <si>
    <t>D.1</t>
  </si>
  <si>
    <t xml:space="preserve">Financiranje zasebnih vrtcev </t>
  </si>
  <si>
    <t xml:space="preserve">Ukrepi na področju socialnega varstva </t>
  </si>
  <si>
    <t>Enkratni solidarnostni dodatek za upokojence</t>
  </si>
  <si>
    <t xml:space="preserve">Enkratni solidarnostni dodatek ranljivim skupinam </t>
  </si>
  <si>
    <t xml:space="preserve">Enkratni solidarnostni dodatek študentom </t>
  </si>
  <si>
    <t xml:space="preserve">Dodatek za veliko družino </t>
  </si>
  <si>
    <t xml:space="preserve">Ukrepi na področju plač v javnem sektorju </t>
  </si>
  <si>
    <t>Znižanje funkcionarskih plač  (NPU) za 30 %</t>
  </si>
  <si>
    <t>Nagrajevanje zaposlenih (NPU)</t>
  </si>
  <si>
    <t>Nagrajevanje zaposlenih (PPU / 1)</t>
  </si>
  <si>
    <t xml:space="preserve">Nagrajevanje zaposlenih (PPU / 2) </t>
  </si>
  <si>
    <t>Ostali ukrepi (na strani izdatkov države)</t>
  </si>
  <si>
    <t xml:space="preserve">Nakup zaščitne opreme in medicinskih pripomočkov in opreme </t>
  </si>
  <si>
    <t>D.63</t>
  </si>
  <si>
    <t xml:space="preserve">Izpad javne službe (javnih storitev) – pokrivanje stroškov za izvajanje teh storitev </t>
  </si>
  <si>
    <t xml:space="preserve">Ukrepi na področju kmetijstva, gozdarstva in prehrane </t>
  </si>
  <si>
    <t xml:space="preserve">Nadomestilo plačila priveza / ribiči </t>
  </si>
  <si>
    <t xml:space="preserve">Nosilcem ali članom kmetijskih gospodarstev, ki so zboleli se dodeli finančna pomoč v višini 80 % minimalne plače (le tisti, ki so PIZ zavarovani kot kmetje) </t>
  </si>
  <si>
    <t xml:space="preserve">50% znižanje davčne osnove KD ter 65% osnove tržnih prihodkov (panj) </t>
  </si>
  <si>
    <t>D.51</t>
  </si>
  <si>
    <t xml:space="preserve">Oprostitev plačila za vodno pravico </t>
  </si>
  <si>
    <t>D.29</t>
  </si>
  <si>
    <t xml:space="preserve">Oprostitev plačila vodnega povračila </t>
  </si>
  <si>
    <t xml:space="preserve">Gojiteljem vodnih organizmov znižanje plačila vodnega povračila v višini 40 % od celotne vrednosti </t>
  </si>
  <si>
    <t>Ukrepi na davčnem področju</t>
  </si>
  <si>
    <t xml:space="preserve">Neobračunane in neplačane akontacije od dohodka iz dejavnosti </t>
  </si>
  <si>
    <t xml:space="preserve">Neobračunane in neplačane akontacije DDPO  </t>
  </si>
  <si>
    <t>Odlog plačila davkov</t>
  </si>
  <si>
    <t>D.21</t>
  </si>
  <si>
    <t>SREDSTVA ZA ZAPOSLENE</t>
  </si>
  <si>
    <t>SUBVENCIJE</t>
  </si>
  <si>
    <t>DAVKI NA PROIZVODE</t>
  </si>
  <si>
    <t>DRUGI DAVKI NA PROIZVODNJO</t>
  </si>
  <si>
    <t>DAVKI NA DOHODEK</t>
  </si>
  <si>
    <t>SOCIALNI PREJEMKI, RAZEN SOCIALNI TRANSFERI V NARAVI</t>
  </si>
  <si>
    <t>SOCIALNI TRANSFERJI V NARAVI PREK TRŽNIH PROIZVAJALCEV</t>
  </si>
  <si>
    <t>MF Program stabilnosti (apr.20)</t>
  </si>
  <si>
    <t>Za 129.700 zaposlenih.</t>
  </si>
  <si>
    <t>ZRSZ (https://www.ess.gov.si/obvestila).</t>
  </si>
  <si>
    <t>Za 104.376 zaposlenih za marec.</t>
  </si>
  <si>
    <t>FURS na osnovi članka na Siol.net (https://siol.net/posel-danes/novice/oprostitev-placila-prispevkov-drzavo-stala-ze-vec-kot-90-milijonov-evrov-524852).</t>
  </si>
  <si>
    <t>Za 375.994 zaposlenih za marec.</t>
  </si>
  <si>
    <t>Za 35.849 upravičencev za marec in za 37.378 upravičencev za april.</t>
  </si>
  <si>
    <t>FURS (https://www.gov.si/novice/2020-05-08-danes-financna-uprava-drugic-nakazuje-mesecni-temeljni-dohodek/).</t>
  </si>
  <si>
    <t>Za 302.224 upokojencev.</t>
  </si>
  <si>
    <t>MDDSZ (https://www.gov.si/novice/2020-04-30-enkratni-solidarnostni-dodatek-je-prejelo-vec-kot-300-tisoc-upokojencev/).</t>
  </si>
  <si>
    <t>Za 49.728 prejemnikov denarne socialne pomoči in varstvenega dodatka. Izplačilo 18.5.2020.</t>
  </si>
  <si>
    <t>MDDSZ (https://www.gov.si/novice/2020-05-11-18-maja-izplacilo-dodatka-za-prejemnike-dsp-oz-vd/)</t>
  </si>
  <si>
    <t>MF na osnovi članka v Delo (https://www.delo.si/gospodarstvo/novice/za-zdaj-vec-upokojencem-kot-podjetjem-308428.html).</t>
  </si>
  <si>
    <t>Stanje 12.5.2020: Skupaj izpolnjene pogodbe v višini 8 mio EUR in pogodbe v teku v višini 79 mio EUR. Poleg teh še poziv k izpolnitvi za 35 mio EUR vrednih pogodb.</t>
  </si>
  <si>
    <t>Zavod za blagovne rezerve (https://www.dbr.si/objava/status-narocil-zascitnih-sredstev-na-dan-8-12-in-19-4-ter-nadalje-vsak-delovni-dan/).</t>
  </si>
  <si>
    <t>Vrednost ukrepov na dan 15.5.2020</t>
  </si>
  <si>
    <t>Opombe</t>
  </si>
  <si>
    <t>Vir</t>
  </si>
  <si>
    <t>V mio EUR</t>
  </si>
  <si>
    <t>SKUPAJ UKREPI Z NEPOSREDNIM UČINKOM NA SALDO SEKTORJA DRŽAVA (ESA)</t>
  </si>
  <si>
    <t>PRIHODKI (zmanjšanje)</t>
  </si>
  <si>
    <t>IZDATKI (povečanje)</t>
  </si>
  <si>
    <t xml:space="preserve">SKUPAJ VSI UKREPI </t>
  </si>
  <si>
    <t>Ukrep/Opis</t>
  </si>
  <si>
    <t>FS Ocena  (28.4.2020)</t>
  </si>
  <si>
    <t>Nadomestilo plače zaradi izgube dela zaradi poslovnih razlogov</t>
  </si>
  <si>
    <t>FURS (https://www.gov.si/novice/vmesna-transa-mesecnega-temeljnega-dohodka/)</t>
  </si>
  <si>
    <t>Vrednost ukrepov na dan 1.6.2020</t>
  </si>
  <si>
    <t>Za 35.849 upravičencev za marec in za 37.378 upravičencev za april. Vmesna tranša za 4.753 upravičencev, ki za posamezen mesec niso vključeni v zavarovanje za celotni mesec ali za polni zavarovalni čas.</t>
  </si>
  <si>
    <t>Dodatki marca in aprila skupaj po KPJS 40,8 mio EUR, po ZIUZEOP 6,1 mio EUR.</t>
  </si>
  <si>
    <t>Ministrstvo za javno upravo</t>
  </si>
  <si>
    <t>MDDSZ (https://www.gov.si/novice/2020-05-15-poslanica-ministra-ob-15-maju-mednarodnem-dnevu-druzin/), seja vlade 29.5. (https://www.gov.si/novice/2020-05-29-50-dopisna-seja-vlade-republike-slovenije/)</t>
  </si>
  <si>
    <t>FURS stanje do vključno 28.5. Nakazilo ZZZS seja vlade 22.5. in 25.5.</t>
  </si>
  <si>
    <t>FURS stanje do vključno 28.5. Nakazilo ZPIZ seja vlade 20.5.</t>
  </si>
  <si>
    <t>V obdobju marec-maj znesek odloženega plačila 77 mio EUR, znesek odobrenega obročnega plačila 146 mio EUR.</t>
  </si>
  <si>
    <t>Do vključno 26.5. še nobenih izplačil po 72. do 76. členu ZIUZEOP.</t>
  </si>
  <si>
    <t>/</t>
  </si>
  <si>
    <t>Stanje 1.6.2020. Skupaj izpolnjene pogodbe v višini 23 mio EUR in pogodbe v teku v višini 54 mio EUR. Poleg teh še poziv k izpolnitvi za 33 mio EUR vrednih pogodb.</t>
  </si>
  <si>
    <t>Za 29.150 velikih družin po podatkih MDDSZ.</t>
  </si>
  <si>
    <t>Vrtci ter dijaški in študentski domovi. Iz državnega proračuna prenesenih 3,6 mio EUR.</t>
  </si>
  <si>
    <t>MIZŠ na osnovi članka na 24ur.com (https://www.24ur.com/novice/slovenija/ministrstvo-obcinam-doslej-izplacalo-sest-milijonov-evrov-povracil-za-vrtce.html) in seje vlade 25.5. in 28.5. (https://www.gov.si/novice/2020-05-25-49-dopisna-seja-vlade-republike-slovenije/)</t>
  </si>
  <si>
    <t>Za 52.180 študentov do vključno 22.5.</t>
  </si>
  <si>
    <t>Odgovor ministrice v DZ na poslansko vprašanje (https://www.rtvslo.si/slovenija/jansa-drzava-ne-nacrtuje-rezov-v-prejemke-ljudi/524957)</t>
  </si>
  <si>
    <t>PKP1</t>
  </si>
  <si>
    <t>Za 102.004 zaposlenih.</t>
  </si>
  <si>
    <t>Za 113.013 zaposlenih za marec, za 175.207 zaposlenih za april in za 237 zaposlenih za maj. V ZZZS nakazanih 25,2 mio EUR.</t>
  </si>
  <si>
    <t>Za 466.869 zaposlenih za marec, za 431.665 zaposlenih za april in za 1.788 zaposlenih za maj. V ZPIZ nakazanih 96 mio EUR.</t>
  </si>
  <si>
    <t>ZRSZ stanje do vključno 29.5.</t>
  </si>
  <si>
    <t>Rok za oddajo vloge podaljšan do 31.5.</t>
  </si>
  <si>
    <t xml:space="preserve">FURS stanje do vključno 27.5. </t>
  </si>
  <si>
    <t>PKP3</t>
  </si>
  <si>
    <t>FS Ocena  (5.6.2020)</t>
  </si>
  <si>
    <t>Delno subvencioniranje skrajšanega delovnega časa</t>
  </si>
  <si>
    <t>Povračilo nadomestila plače delavcem na začasnem čakanju na delo</t>
  </si>
  <si>
    <t>Bon za izboljšanje gospodarskega položaja na področju potrošnje turizma</t>
  </si>
  <si>
    <t>Plačilo izvajalcem zdravstvene dejavnosti zaradi izpada opravljanja dejavnosti</t>
  </si>
  <si>
    <t xml:space="preserve">Dodatek za nevarnosti in posebne obremenitve pripadnikom Civilne zaščite </t>
  </si>
  <si>
    <t>Finančna sredstva SID banki za financiranje gospodarskih subjektov na področju cestnih prevozov</t>
  </si>
  <si>
    <t>Vlada (29.5.2020)</t>
  </si>
  <si>
    <t>Skrajni rok za oddajo zahtevkov 30.9.</t>
  </si>
  <si>
    <t>MF na osnovi članka v Delo (https://www.delo.si/gospodarstvo/novice/za-zdaj-vec-upokojencem-kot-podjetjem-308428.html), MDDSZ (https://www.gov.si/novice/2020-05-15-poslanica-ministra-ob-15-maju-mednarodnem-dnevu-druzin/).</t>
  </si>
  <si>
    <t>D.75</t>
  </si>
  <si>
    <t>RAZNOVRSTNI TEKOČI TRANSFERJI</t>
  </si>
  <si>
    <t xml:space="preserve"> </t>
  </si>
  <si>
    <t>Za 302.224 upokojencev. V znesek vključeni tudi prejemniki poklicnih pokojnin in nadomestil iz invalidskega zavarovanja</t>
  </si>
  <si>
    <r>
      <t xml:space="preserve">Za 49.728 prejemnikov denarne socialne pomoči in varstvenega dodatka (izplačilo 18.5.2020). </t>
    </r>
    <r>
      <rPr>
        <sz val="11"/>
        <rFont val="Tw Cen MT"/>
        <family val="2"/>
        <charset val="238"/>
      </rPr>
      <t>Dodatek otroškemu dodatku za 191.272 otrok do konca junija.</t>
    </r>
    <r>
      <rPr>
        <sz val="11"/>
        <color theme="1"/>
        <rFont val="Tw Cen MT"/>
        <family val="2"/>
        <charset val="238"/>
      </rPr>
      <t xml:space="preserve"> Prejemniki nizkih pokojnin in nadomestil iz invalidskega zavarovanja, ki delajo krajši delovni čas in so na začasnem čakanju na delo. Ostali upravičenci po 58.a členu </t>
    </r>
  </si>
  <si>
    <t>Za 114.694 zaposlenih za marec in za 174.549 zaposlenih za april. Prva izplačila za maj 10.7.</t>
  </si>
  <si>
    <t xml:space="preserve">Za 47.816 upravičencev za marec, za 50.369 upravičencev za april in za 47.232 upravičencev za maj. </t>
  </si>
  <si>
    <t>FURS (https://www.gov.si/novice/2020-06-24-peta-transa-mesecnega-temeljnega-dohodka/)</t>
  </si>
  <si>
    <t xml:space="preserve">Skrajni rok za oddajo zahtevkov 30.9. </t>
  </si>
  <si>
    <t>Do vključno 2.7. še nobenih izplačil po navedenih ukrepih.</t>
  </si>
  <si>
    <t>2,9 mio EUR proizvajalcem vina in 0,8 mio EUR v prireji govejega mesa.</t>
  </si>
  <si>
    <t>MKGP</t>
  </si>
  <si>
    <t>V obdobju marec-junij znesek odloženega plačila 92 mio EUR, znesek odobrenega obročnega plačila 167 mio EUR.</t>
  </si>
  <si>
    <t>FURS (obdobje veljavnosti ukrepa je zaključeno).</t>
  </si>
  <si>
    <t>Do vključno 3.7. dve izplačili za skupaj 919 oseb.</t>
  </si>
  <si>
    <t>ZRSZ</t>
  </si>
  <si>
    <t>Do vključno 1.7. vloženih 4.555 vlog za 25.421 oseb. Do tega datuma še nobenih izplačil.</t>
  </si>
  <si>
    <t>FURS podatki do vključno 2.7.</t>
  </si>
  <si>
    <t>Vlada seja 24.6.</t>
  </si>
  <si>
    <t>FURS stanje do vključno 29.6. Nakazilo ZPIZ seja vlade 20.5. in 20.6.</t>
  </si>
  <si>
    <r>
      <t xml:space="preserve">Za 491.461 zaposlenih za marec, za 454.966 zaposlenih za april in za 476.635 zaposlenih za maj. </t>
    </r>
    <r>
      <rPr>
        <sz val="11"/>
        <rFont val="Tw Cen MT"/>
        <family val="2"/>
        <charset val="238"/>
      </rPr>
      <t>V ZPIZ nakazanih 408 mio EUR.</t>
    </r>
  </si>
  <si>
    <t>FURS stanje do vključno 29.6. Nakazilo ZZZS seja vlade 22.5., 25.5. in 11.6.</t>
  </si>
  <si>
    <r>
      <t xml:space="preserve">Za 119.314 zaposlenih za marec, za 181.260 zaposlenih za april in za 150.903 zaposlene za maj. </t>
    </r>
    <r>
      <rPr>
        <sz val="11"/>
        <rFont val="Tw Cen MT"/>
        <family val="2"/>
        <charset val="238"/>
      </rPr>
      <t>V ZZZS nakazanih 28 mio EUR.</t>
    </r>
  </si>
  <si>
    <t>Vlada seja 23.6.</t>
  </si>
  <si>
    <t>Finančno nadomestilo zaradi izpada dohodka (74. člen ZIUZEOP)</t>
  </si>
  <si>
    <t>Vlada seje 25.5., 28.5. in 23.6.</t>
  </si>
  <si>
    <t xml:space="preserve">Javni vrtci ter dijaški in študentski domovi. </t>
  </si>
  <si>
    <t xml:space="preserve">Stanje 23.6.2020. Skupaj izpolnjene pogodbe v višini 64 mio EUR, delno izpolnjene v višini 26 mio EUR in pogodbe v teku v višini 20 mio EUR. </t>
  </si>
  <si>
    <t xml:space="preserve">ZRSZ izplačila do vključno 3.7. </t>
  </si>
  <si>
    <t>Rok za oddajo vloge podaljšan do 31.5. Podatki bodo razpoložljivi v drugi polovici julija.</t>
  </si>
  <si>
    <t>Vrednost ukrepov na dan 5.7.2020</t>
  </si>
  <si>
    <t>Do vključno 5.7. unovčenih 57.611 bonov.</t>
  </si>
  <si>
    <t>Podatki do vključno 29.5.</t>
  </si>
  <si>
    <t>Dodatki marca in aprila skupaj po KPJS 40,8 mio EUR, po ZIUZEOP 6,1 mio EUR. Podatki do vključno 29.5.</t>
  </si>
  <si>
    <r>
      <t xml:space="preserve">Za 119.064 zaposlenih za marec, za 181.977 zaposlenih za april in za 150.105 zaposlene za maj. </t>
    </r>
    <r>
      <rPr>
        <sz val="11"/>
        <rFont val="Tw Cen MT"/>
        <family val="2"/>
        <charset val="238"/>
      </rPr>
      <t>V ZZZS nakazanih 44 mio EUR, v ZPIZ 80 mio EUR.</t>
    </r>
  </si>
  <si>
    <t>FURS stanje do vključno 16.8. ZZZS stanje do 21.8.2020, ZPIZ stanje do 14.7.2020.</t>
  </si>
  <si>
    <t>FURS stanje do vključno 16.8. ZPIZ stanje do 14.7.2020.</t>
  </si>
  <si>
    <t xml:space="preserve">Za 50.618 upravičencev za marec, za 53.319 upravičencev za april in za 47.377 upravičencev za maj. </t>
  </si>
  <si>
    <t>FURS (https://www.fu.gov.si/e_storitve/seznam_upravicencev_do_mtd_in_oprostitve_placila_psv/)</t>
  </si>
  <si>
    <t>FURS</t>
  </si>
  <si>
    <t>Za skupaj 263.159 upravičencev po 57., 58. in 58.a členu ZIUZEOP.</t>
  </si>
  <si>
    <t xml:space="preserve">MDDSZ </t>
  </si>
  <si>
    <t>MIZŠ in odgovor ministrice v DZ na poslansko vprašanje (https://www.rtvslo.si/slovenija/jansa-drzava-ne-nacrtuje-rezov-v-prejemke-ljudi/524957)</t>
  </si>
  <si>
    <t>Za 52.180 študentov.</t>
  </si>
  <si>
    <t>MDDSZ</t>
  </si>
  <si>
    <t>Za 29.150 velikih družin .</t>
  </si>
  <si>
    <t>MIZŠ</t>
  </si>
  <si>
    <r>
      <t xml:space="preserve">Za 495.561 zaposlenih za marec, za 458.104 zaposlenih za april in za 486.738 zaposlenih za maj. </t>
    </r>
    <r>
      <rPr>
        <sz val="11"/>
        <rFont val="Tw Cen MT"/>
        <family val="2"/>
        <charset val="238"/>
      </rPr>
      <t>V ZPIZ nakazanih 433 mio EUR.</t>
    </r>
    <r>
      <rPr>
        <sz val="11"/>
        <color theme="1"/>
        <rFont val="Tw Cen MT"/>
        <family val="2"/>
        <charset val="238"/>
      </rPr>
      <t xml:space="preserve"> Vključeno tudi plačilo prispevkov za poklicno zavarovanje.</t>
    </r>
  </si>
  <si>
    <t>ZZZS.</t>
  </si>
  <si>
    <t>ZPIZ in MDDSZ (https://www.gov.si/novice/2020-04-30-enkratni-solidarnostni-dodatek-je-prejelo-vec-kot-300-tisoc-upokojencev/).</t>
  </si>
  <si>
    <t>Finančna nadomestila proizvajalcem vina, v prireji govejega mesa, za gozdarski sektor in nosilcem dopolnilnih dejavnosti.</t>
  </si>
  <si>
    <t>V obdobju marec-junij znesek odloženega plačila 92 mio EUR, znesek odobrenega obročnega plačila 164 mio EUR. Do vključno 18.8. poravnanih za 44 mio EUR obveznosti.</t>
  </si>
  <si>
    <r>
      <t xml:space="preserve">Do </t>
    </r>
    <r>
      <rPr>
        <sz val="11"/>
        <rFont val="Tw Cen MT"/>
        <family val="2"/>
        <charset val="238"/>
      </rPr>
      <t xml:space="preserve">vključno 15.8. </t>
    </r>
    <r>
      <rPr>
        <sz val="11"/>
        <color theme="1"/>
        <rFont val="Tw Cen MT"/>
        <family val="2"/>
        <charset val="238"/>
      </rPr>
      <t>še nobenih izplačil po navedenih ukrepih.</t>
    </r>
  </si>
  <si>
    <t xml:space="preserve">Stanje 24.7.2020. Skupaj izpolnjene pogodbe v višini 84 mio EUR in delno izpolnjene v višini 26 mio EUR. </t>
  </si>
  <si>
    <t>ZZZS</t>
  </si>
  <si>
    <t>Višina zahtevka s strani ZZZS na MZ z datumom plačila 3.9.2020.</t>
  </si>
  <si>
    <t xml:space="preserve">Dodatki po KPJS 112 mio EUR, po 71. členu ZIUZEOP 28 mio EUR. </t>
  </si>
  <si>
    <t>Za 115.120 zaposlenih za marec, za 177.351 zaposlenih za april in 149.861 zaposlenih za maj. V znesek vključena tudi nadomestila za odrejeno karanteno.</t>
  </si>
  <si>
    <t>Za 40.926 zaposlenih za junij.</t>
  </si>
  <si>
    <t>Do vključno 28.8. vloženih 7.880 vlog za 41.170 oseb. Do tega datuma še nobenih izplačil.</t>
  </si>
  <si>
    <t xml:space="preserve">ZRSZ izplačila do vključno 28.8. MDDSZ za nadomestila za odrejeno karanteno. </t>
  </si>
  <si>
    <t>Mju</t>
  </si>
  <si>
    <t>MJU</t>
  </si>
  <si>
    <t xml:space="preserve">FURS </t>
  </si>
  <si>
    <t xml:space="preserve">ZRSZ izplačila do vključno 28.8. </t>
  </si>
  <si>
    <t xml:space="preserve">Do vključno 30.8. unovčenih 588.831 bonov. </t>
  </si>
  <si>
    <t>Vrednost ukrepov na dan 31. avgust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</si>
</sst>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1"/>
      <color theme="1"/>
      <name val="Tw Cen MT"/>
      <family val="2"/>
      <charset val="238"/>
    </font>
    <font>
      <sz val="11"/>
      <color theme="1"/>
      <name val="Tw Cen MT"/>
      <family val="2"/>
      <charset val="238"/>
    </font>
    <font>
      <b/>
      <sz val="11"/>
      <color theme="1"/>
      <name val="Tw Cen MT"/>
      <family val="2"/>
      <charset val="238"/>
    </font>
    <font>
      <sz val="11"/>
      <name val="Tw Cen MT"/>
      <family val="2"/>
      <charset val="238"/>
    </font>
    <font>
      <b/>
      <sz val="12"/>
      <color theme="1"/>
      <name val="Tw Cen MT"/>
      <family val="2"/>
      <charset val="238"/>
    </font>
    <font>
      <b/>
      <sz val="14"/>
      <color theme="1"/>
      <name val="Tw Cen MT"/>
      <family val="2"/>
      <charset val="238"/>
    </font>
    <font>
      <sz val="14"/>
      <color theme="1"/>
      <name val="Tw Cen MT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1"/>
      <name val="Tw Cen M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3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1" fillId="2" borderId="0" xfId="0" applyFont="1" applyFill="1"/>
    <xf numFmtId="3" fontId="2" fillId="2" borderId="0" xfId="0" applyNumberFormat="1" applyFont="1" applyFill="1"/>
    <xf numFmtId="0" fontId="0" fillId="2" borderId="0" xfId="0" applyFill="1"/>
    <xf numFmtId="0" fontId="0" fillId="0" borderId="0" xfId="0" applyFill="1"/>
    <xf numFmtId="0" fontId="0" fillId="0" borderId="0" xfId="0" applyFo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0" xfId="0" applyFill="1" applyBorder="1"/>
    <xf numFmtId="0" fontId="0" fillId="0" borderId="1" xfId="0" applyBorder="1"/>
    <xf numFmtId="0" fontId="0" fillId="0" borderId="0" xfId="0" applyBorder="1"/>
    <xf numFmtId="1" fontId="0" fillId="0" borderId="0" xfId="0" applyNumberFormat="1" applyBorder="1"/>
    <xf numFmtId="3" fontId="2" fillId="2" borderId="1" xfId="0" applyNumberFormat="1" applyFont="1" applyFill="1" applyBorder="1"/>
    <xf numFmtId="1" fontId="2" fillId="2" borderId="0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1" fillId="0" borderId="0" xfId="0" applyNumberFormat="1" applyFont="1" applyAlignment="1">
      <alignment vertical="top" wrapText="1"/>
    </xf>
    <xf numFmtId="3" fontId="0" fillId="0" borderId="0" xfId="0" applyNumberFormat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3" fontId="0" fillId="0" borderId="0" xfId="0" applyNumberFormat="1" applyAlignment="1">
      <alignment horizontal="right" vertical="top" wrapText="1"/>
    </xf>
    <xf numFmtId="3" fontId="3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164" fontId="0" fillId="0" borderId="0" xfId="0" applyNumberFormat="1" applyAlignment="1">
      <alignment vertical="top" wrapText="1"/>
    </xf>
    <xf numFmtId="3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3" fontId="0" fillId="0" borderId="0" xfId="0" quotePrefix="1" applyNumberFormat="1" applyAlignment="1">
      <alignment horizontal="right" vertical="top" wrapText="1"/>
    </xf>
    <xf numFmtId="3" fontId="0" fillId="3" borderId="0" xfId="0" applyNumberForma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3" fontId="2" fillId="2" borderId="0" xfId="0" applyNumberFormat="1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2" fillId="3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wrapText="1"/>
    </xf>
    <xf numFmtId="3" fontId="2" fillId="2" borderId="1" xfId="0" applyNumberFormat="1" applyFont="1" applyFill="1" applyBorder="1" applyAlignment="1">
      <alignment vertical="top"/>
    </xf>
    <xf numFmtId="1" fontId="2" fillId="2" borderId="0" xfId="0" applyNumberFormat="1" applyFont="1" applyFill="1" applyBorder="1" applyAlignment="1">
      <alignment vertical="top"/>
    </xf>
    <xf numFmtId="165" fontId="3" fillId="0" borderId="0" xfId="0" applyNumberFormat="1" applyFont="1" applyBorder="1"/>
    <xf numFmtId="165" fontId="0" fillId="0" borderId="0" xfId="0" applyNumberFormat="1" applyBorder="1"/>
    <xf numFmtId="0" fontId="2" fillId="3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vertical="top" wrapText="1"/>
    </xf>
    <xf numFmtId="3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/>
    <xf numFmtId="0" fontId="2" fillId="0" borderId="0" xfId="0" applyFont="1" applyFill="1" applyAlignment="1">
      <alignment vertical="top" wrapText="1"/>
    </xf>
    <xf numFmtId="3" fontId="2" fillId="0" borderId="0" xfId="0" applyNumberFormat="1" applyFont="1" applyFill="1" applyAlignment="1">
      <alignment vertical="top" wrapText="1"/>
    </xf>
    <xf numFmtId="0" fontId="2" fillId="0" borderId="0" xfId="0" applyFont="1" applyFill="1"/>
    <xf numFmtId="0" fontId="6" fillId="0" borderId="0" xfId="0" applyFont="1" applyBorder="1"/>
    <xf numFmtId="0" fontId="0" fillId="0" borderId="0" xfId="0" applyFill="1" applyBorder="1"/>
    <xf numFmtId="0" fontId="2" fillId="0" borderId="0" xfId="0" applyFont="1" applyBorder="1"/>
    <xf numFmtId="0" fontId="2" fillId="0" borderId="0" xfId="0" applyFont="1" applyFill="1" applyBorder="1"/>
    <xf numFmtId="1" fontId="0" fillId="0" borderId="0" xfId="0" applyNumberFormat="1" applyFill="1" applyBorder="1"/>
    <xf numFmtId="0" fontId="0" fillId="0" borderId="0" xfId="0" applyFill="1" applyAlignment="1">
      <alignment wrapText="1"/>
    </xf>
    <xf numFmtId="1" fontId="0" fillId="0" borderId="0" xfId="0" applyNumberFormat="1" applyAlignment="1">
      <alignment vertical="top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" fontId="2" fillId="3" borderId="0" xfId="0" applyNumberFormat="1" applyFont="1" applyFill="1" applyAlignment="1">
      <alignment horizontal="left" vertical="top" wrapText="1"/>
    </xf>
    <xf numFmtId="1" fontId="3" fillId="0" borderId="0" xfId="0" applyNumberFormat="1" applyFont="1" applyAlignment="1">
      <alignment vertical="top" wrapText="1"/>
    </xf>
    <xf numFmtId="1" fontId="3" fillId="0" borderId="0" xfId="0" applyNumberFormat="1" applyFont="1" applyFill="1" applyAlignment="1">
      <alignment vertical="top" wrapText="1"/>
    </xf>
    <xf numFmtId="1" fontId="3" fillId="0" borderId="0" xfId="0" applyNumberFormat="1" applyFont="1" applyBorder="1"/>
    <xf numFmtId="0" fontId="3" fillId="0" borderId="0" xfId="0" applyFont="1" applyAlignment="1">
      <alignment wrapText="1"/>
    </xf>
    <xf numFmtId="0" fontId="2" fillId="3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aleta_Jure">
      <a:dk1>
        <a:sysClr val="windowText" lastClr="000000"/>
      </a:dk1>
      <a:lt1>
        <a:sysClr val="window" lastClr="FFFFFF"/>
      </a:lt1>
      <a:dk2>
        <a:srgbClr val="78D2A0"/>
      </a:dk2>
      <a:lt2>
        <a:srgbClr val="B3A2C7"/>
      </a:lt2>
      <a:accent1>
        <a:srgbClr val="5098B8"/>
      </a:accent1>
      <a:accent2>
        <a:srgbClr val="D99694"/>
      </a:accent2>
      <a:accent3>
        <a:srgbClr val="7F7F7F"/>
      </a:accent3>
      <a:accent4>
        <a:srgbClr val="BFBFBF"/>
      </a:accent4>
      <a:accent5>
        <a:srgbClr val="B9CDE5"/>
      </a:accent5>
      <a:accent6>
        <a:srgbClr val="FFE699"/>
      </a:accent6>
      <a:hlink>
        <a:srgbClr val="B3A2C7"/>
      </a:hlink>
      <a:folHlink>
        <a:srgbClr val="C00000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759ED-CAFF-4305-B7D9-646832F50E96}">
  <dimension ref="A2:G51"/>
  <sheetViews>
    <sheetView zoomScaleNormal="10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F24" sqref="F24"/>
    </sheetView>
  </sheetViews>
  <sheetFormatPr defaultRowHeight="13.8" x14ac:dyDescent="0.25"/>
  <cols>
    <col min="1" max="1" width="65.69921875" customWidth="1"/>
    <col min="2" max="2" width="5.19921875" customWidth="1"/>
    <col min="3" max="5" width="10.19921875" customWidth="1"/>
    <col min="6" max="6" width="53.09765625" customWidth="1"/>
  </cols>
  <sheetData>
    <row r="2" spans="1:7" x14ac:dyDescent="0.25">
      <c r="C2" s="85" t="s">
        <v>67</v>
      </c>
      <c r="D2" s="85"/>
      <c r="E2" s="85"/>
    </row>
    <row r="3" spans="1:7" ht="55.2" x14ac:dyDescent="0.25">
      <c r="A3" s="5" t="s">
        <v>72</v>
      </c>
      <c r="B3" s="5" t="s">
        <v>0</v>
      </c>
      <c r="C3" s="6" t="s">
        <v>49</v>
      </c>
      <c r="D3" s="6" t="s">
        <v>73</v>
      </c>
      <c r="E3" s="6" t="s">
        <v>64</v>
      </c>
      <c r="F3" s="6" t="s">
        <v>65</v>
      </c>
      <c r="G3" s="6" t="s">
        <v>66</v>
      </c>
    </row>
    <row r="4" spans="1:7" s="11" customFormat="1" x14ac:dyDescent="0.25">
      <c r="A4" s="84" t="s">
        <v>1</v>
      </c>
      <c r="B4" s="84"/>
      <c r="C4" s="84"/>
      <c r="D4" s="84"/>
      <c r="E4" s="84"/>
      <c r="F4" s="84"/>
      <c r="G4" s="84"/>
    </row>
    <row r="5" spans="1:7" x14ac:dyDescent="0.25">
      <c r="A5" s="1" t="s">
        <v>2</v>
      </c>
      <c r="B5" s="1" t="s">
        <v>3</v>
      </c>
      <c r="C5" s="3">
        <v>600</v>
      </c>
      <c r="D5" s="4">
        <v>474.51794798444604</v>
      </c>
      <c r="E5" s="4">
        <v>49.1</v>
      </c>
      <c r="F5" t="s">
        <v>50</v>
      </c>
      <c r="G5" t="s">
        <v>51</v>
      </c>
    </row>
    <row r="6" spans="1:7" x14ac:dyDescent="0.25">
      <c r="A6" s="1" t="s">
        <v>4</v>
      </c>
      <c r="B6" s="1" t="s">
        <v>3</v>
      </c>
      <c r="C6" s="3">
        <v>300</v>
      </c>
      <c r="D6" s="4">
        <v>279.40928638672699</v>
      </c>
      <c r="E6" s="4">
        <v>18.899999999999999</v>
      </c>
      <c r="F6" t="s">
        <v>52</v>
      </c>
      <c r="G6" t="s">
        <v>53</v>
      </c>
    </row>
    <row r="7" spans="1:7" x14ac:dyDescent="0.25">
      <c r="A7" s="1" t="s">
        <v>5</v>
      </c>
      <c r="B7" s="1" t="s">
        <v>3</v>
      </c>
      <c r="C7" s="3">
        <v>164</v>
      </c>
      <c r="D7" s="4">
        <v>404.85265667197098</v>
      </c>
      <c r="E7" s="4">
        <v>72.900000000000006</v>
      </c>
      <c r="F7" t="s">
        <v>54</v>
      </c>
      <c r="G7" t="s">
        <v>53</v>
      </c>
    </row>
    <row r="8" spans="1:7" x14ac:dyDescent="0.25">
      <c r="A8" s="1" t="s">
        <v>6</v>
      </c>
      <c r="B8" s="1" t="s">
        <v>3</v>
      </c>
      <c r="C8" s="3">
        <v>60</v>
      </c>
      <c r="D8" s="4">
        <v>69.768938883271133</v>
      </c>
      <c r="E8" s="4"/>
    </row>
    <row r="9" spans="1:7" x14ac:dyDescent="0.25">
      <c r="A9" s="1" t="s">
        <v>7</v>
      </c>
      <c r="B9" s="1" t="s">
        <v>8</v>
      </c>
      <c r="C9" s="3">
        <v>105</v>
      </c>
      <c r="D9" s="4">
        <v>103.07281250000001</v>
      </c>
      <c r="E9" s="4">
        <v>38.711750000000002</v>
      </c>
      <c r="F9" t="s">
        <v>55</v>
      </c>
      <c r="G9" t="s">
        <v>56</v>
      </c>
    </row>
    <row r="10" spans="1:7" x14ac:dyDescent="0.25">
      <c r="A10" s="1" t="s">
        <v>9</v>
      </c>
      <c r="B10" s="1" t="s">
        <v>8</v>
      </c>
      <c r="C10" s="3">
        <v>35.01</v>
      </c>
      <c r="D10" s="4">
        <v>60.265703013234969</v>
      </c>
      <c r="E10" s="4"/>
    </row>
    <row r="11" spans="1:7" x14ac:dyDescent="0.25">
      <c r="A11" s="84" t="s">
        <v>10</v>
      </c>
      <c r="B11" s="84"/>
      <c r="C11" s="84"/>
      <c r="D11" s="84"/>
      <c r="E11" s="84"/>
      <c r="F11" s="84"/>
      <c r="G11" s="84"/>
    </row>
    <row r="12" spans="1:7" x14ac:dyDescent="0.25">
      <c r="A12" s="1" t="s">
        <v>11</v>
      </c>
      <c r="B12" s="1" t="s">
        <v>12</v>
      </c>
      <c r="C12" s="3">
        <v>3</v>
      </c>
      <c r="D12" s="4"/>
      <c r="E12" s="4"/>
    </row>
    <row r="13" spans="1:7" x14ac:dyDescent="0.25">
      <c r="A13" s="1" t="s">
        <v>13</v>
      </c>
      <c r="B13" s="1" t="s">
        <v>8</v>
      </c>
      <c r="C13" s="3">
        <v>10</v>
      </c>
      <c r="D13" s="4"/>
      <c r="E13" s="4"/>
    </row>
    <row r="14" spans="1:7" x14ac:dyDescent="0.25">
      <c r="A14" s="84" t="s">
        <v>14</v>
      </c>
      <c r="B14" s="84"/>
      <c r="C14" s="84"/>
      <c r="D14" s="84"/>
      <c r="E14" s="84"/>
      <c r="F14" s="84"/>
      <c r="G14" s="84"/>
    </row>
    <row r="15" spans="1:7" x14ac:dyDescent="0.25">
      <c r="A15" s="1" t="s">
        <v>15</v>
      </c>
      <c r="B15" s="1" t="s">
        <v>8</v>
      </c>
      <c r="C15" s="3">
        <v>74.040893980000007</v>
      </c>
      <c r="D15" s="4">
        <v>67</v>
      </c>
      <c r="E15" s="4">
        <v>66.442658489999999</v>
      </c>
      <c r="F15" t="s">
        <v>57</v>
      </c>
      <c r="G15" t="s">
        <v>58</v>
      </c>
    </row>
    <row r="16" spans="1:7" x14ac:dyDescent="0.25">
      <c r="A16" s="1" t="s">
        <v>16</v>
      </c>
      <c r="B16" s="1" t="s">
        <v>8</v>
      </c>
      <c r="C16" s="3">
        <v>13.704599999999999</v>
      </c>
      <c r="D16" s="4">
        <v>29.067159099115365</v>
      </c>
      <c r="E16" s="4">
        <v>7.4592000000000001</v>
      </c>
      <c r="F16" t="s">
        <v>59</v>
      </c>
      <c r="G16" t="s">
        <v>60</v>
      </c>
    </row>
    <row r="17" spans="1:7" x14ac:dyDescent="0.25">
      <c r="A17" s="1" t="s">
        <v>17</v>
      </c>
      <c r="B17" s="1" t="s">
        <v>8</v>
      </c>
      <c r="C17" s="3">
        <v>10.5</v>
      </c>
      <c r="D17" s="4">
        <v>8.2725000000000009</v>
      </c>
      <c r="E17" s="4">
        <v>6.8</v>
      </c>
      <c r="G17" t="s">
        <v>61</v>
      </c>
    </row>
    <row r="18" spans="1:7" x14ac:dyDescent="0.25">
      <c r="A18" s="1" t="s">
        <v>18</v>
      </c>
      <c r="B18" s="1" t="s">
        <v>8</v>
      </c>
      <c r="C18" s="3">
        <v>3.948</v>
      </c>
      <c r="D18" s="4">
        <v>4.4774000000000003</v>
      </c>
      <c r="E18" s="4">
        <v>3.4</v>
      </c>
      <c r="G18" t="s">
        <v>61</v>
      </c>
    </row>
    <row r="19" spans="1:7" x14ac:dyDescent="0.25">
      <c r="A19" s="12" t="s">
        <v>74</v>
      </c>
      <c r="B19" s="1" t="s">
        <v>8</v>
      </c>
      <c r="C19" s="3"/>
      <c r="D19" s="4">
        <v>27.730396319999997</v>
      </c>
      <c r="E19" s="4"/>
    </row>
    <row r="20" spans="1:7" x14ac:dyDescent="0.25">
      <c r="A20" s="84" t="s">
        <v>19</v>
      </c>
      <c r="B20" s="84"/>
      <c r="C20" s="84"/>
      <c r="D20" s="84"/>
      <c r="E20" s="84"/>
      <c r="F20" s="84"/>
      <c r="G20" s="84"/>
    </row>
    <row r="21" spans="1:7" x14ac:dyDescent="0.25">
      <c r="A21" s="1" t="s">
        <v>20</v>
      </c>
      <c r="B21" s="1" t="s">
        <v>12</v>
      </c>
      <c r="C21" s="3">
        <v>-1.0728</v>
      </c>
      <c r="D21" s="4">
        <v>-1.4</v>
      </c>
      <c r="E21" s="4"/>
    </row>
    <row r="22" spans="1:7" x14ac:dyDescent="0.25">
      <c r="A22" s="1" t="s">
        <v>21</v>
      </c>
      <c r="B22" s="1" t="s">
        <v>12</v>
      </c>
      <c r="C22" s="3">
        <v>49</v>
      </c>
      <c r="D22" s="4"/>
      <c r="E22" s="4"/>
    </row>
    <row r="23" spans="1:7" x14ac:dyDescent="0.25">
      <c r="A23" s="1" t="s">
        <v>22</v>
      </c>
      <c r="B23" s="1" t="s">
        <v>12</v>
      </c>
      <c r="C23" s="3">
        <v>119</v>
      </c>
      <c r="D23" s="4">
        <v>98</v>
      </c>
      <c r="E23" s="4"/>
    </row>
    <row r="24" spans="1:7" x14ac:dyDescent="0.25">
      <c r="A24" s="1" t="s">
        <v>23</v>
      </c>
      <c r="B24" s="1" t="s">
        <v>12</v>
      </c>
      <c r="C24" s="3">
        <v>25</v>
      </c>
      <c r="D24" s="4"/>
      <c r="E24" s="4"/>
    </row>
    <row r="25" spans="1:7" x14ac:dyDescent="0.25">
      <c r="A25" s="84" t="s">
        <v>24</v>
      </c>
      <c r="B25" s="84"/>
      <c r="C25" s="84"/>
      <c r="D25" s="84"/>
      <c r="E25" s="84"/>
      <c r="F25" s="84"/>
      <c r="G25" s="84"/>
    </row>
    <row r="26" spans="1:7" x14ac:dyDescent="0.25">
      <c r="A26" s="1" t="s">
        <v>25</v>
      </c>
      <c r="B26" s="1" t="s">
        <v>26</v>
      </c>
      <c r="C26" s="3">
        <v>176</v>
      </c>
      <c r="D26" s="4">
        <v>125</v>
      </c>
      <c r="E26" s="4">
        <v>86.426343339999988</v>
      </c>
      <c r="F26" t="s">
        <v>62</v>
      </c>
      <c r="G26" t="s">
        <v>63</v>
      </c>
    </row>
    <row r="27" spans="1:7" x14ac:dyDescent="0.25">
      <c r="A27" s="1" t="s">
        <v>27</v>
      </c>
      <c r="B27" s="1" t="s">
        <v>8</v>
      </c>
      <c r="C27" s="3">
        <v>50</v>
      </c>
      <c r="D27" s="4"/>
      <c r="E27" s="4"/>
    </row>
    <row r="28" spans="1:7" x14ac:dyDescent="0.25">
      <c r="A28" s="84" t="s">
        <v>28</v>
      </c>
      <c r="B28" s="84"/>
      <c r="C28" s="84"/>
      <c r="D28" s="84"/>
      <c r="E28" s="84"/>
      <c r="F28" s="84"/>
      <c r="G28" s="84"/>
    </row>
    <row r="29" spans="1:7" x14ac:dyDescent="0.25">
      <c r="A29" s="1" t="s">
        <v>29</v>
      </c>
      <c r="B29" s="1" t="s">
        <v>8</v>
      </c>
      <c r="C29" s="3">
        <v>0.08</v>
      </c>
      <c r="D29" s="4"/>
      <c r="E29" s="4"/>
    </row>
    <row r="30" spans="1:7" x14ac:dyDescent="0.25">
      <c r="A30" s="1" t="s">
        <v>30</v>
      </c>
      <c r="B30" s="1" t="s">
        <v>8</v>
      </c>
      <c r="C30" s="3">
        <v>0.03</v>
      </c>
      <c r="D30" s="4"/>
      <c r="E30" s="4"/>
    </row>
    <row r="31" spans="1:7" x14ac:dyDescent="0.25">
      <c r="A31" s="1" t="s">
        <v>31</v>
      </c>
      <c r="B31" s="1" t="s">
        <v>32</v>
      </c>
      <c r="C31" s="3">
        <v>0.2258445</v>
      </c>
      <c r="D31" s="4"/>
      <c r="E31" s="4"/>
    </row>
    <row r="32" spans="1:7" x14ac:dyDescent="0.25">
      <c r="A32" s="1" t="s">
        <v>33</v>
      </c>
      <c r="B32" s="1" t="s">
        <v>34</v>
      </c>
      <c r="C32" s="3">
        <v>1.4345546333333334</v>
      </c>
      <c r="D32" s="4"/>
      <c r="E32" s="4"/>
    </row>
    <row r="33" spans="1:7" x14ac:dyDescent="0.25">
      <c r="A33" s="1" t="s">
        <v>35</v>
      </c>
      <c r="B33" s="1" t="s">
        <v>34</v>
      </c>
      <c r="C33" s="3">
        <v>5.3874193469199998</v>
      </c>
      <c r="D33" s="4"/>
      <c r="E33" s="4"/>
    </row>
    <row r="34" spans="1:7" x14ac:dyDescent="0.25">
      <c r="A34" s="1" t="s">
        <v>36</v>
      </c>
      <c r="B34" s="1" t="s">
        <v>34</v>
      </c>
      <c r="C34" s="3">
        <v>5.5321300000000011E-2</v>
      </c>
      <c r="D34" s="4"/>
      <c r="E34" s="4"/>
    </row>
    <row r="35" spans="1:7" x14ac:dyDescent="0.25">
      <c r="A35" s="84" t="s">
        <v>37</v>
      </c>
      <c r="B35" s="84"/>
      <c r="C35" s="84"/>
      <c r="D35" s="84"/>
      <c r="E35" s="84"/>
      <c r="F35" s="84"/>
      <c r="G35" s="84"/>
    </row>
    <row r="36" spans="1:7" x14ac:dyDescent="0.25">
      <c r="A36" s="1" t="s">
        <v>38</v>
      </c>
      <c r="B36" s="1" t="s">
        <v>32</v>
      </c>
      <c r="C36" s="3">
        <v>20.13852289395518</v>
      </c>
      <c r="D36" s="4">
        <v>18</v>
      </c>
      <c r="E36" s="4"/>
    </row>
    <row r="37" spans="1:7" x14ac:dyDescent="0.25">
      <c r="A37" s="1" t="s">
        <v>39</v>
      </c>
      <c r="B37" s="1" t="s">
        <v>32</v>
      </c>
      <c r="C37" s="3">
        <v>110</v>
      </c>
      <c r="D37" s="4">
        <v>140</v>
      </c>
      <c r="E37" s="4"/>
    </row>
    <row r="38" spans="1:7" x14ac:dyDescent="0.25">
      <c r="A38" s="1" t="s">
        <v>40</v>
      </c>
      <c r="B38" s="1" t="s">
        <v>41</v>
      </c>
      <c r="C38" s="3">
        <v>49.365348621120113</v>
      </c>
      <c r="D38" s="4"/>
      <c r="E38" s="4"/>
    </row>
    <row r="39" spans="1:7" x14ac:dyDescent="0.25">
      <c r="A39" s="1"/>
      <c r="B39" s="1"/>
      <c r="C39" s="3"/>
      <c r="D39" s="4"/>
      <c r="E39" s="4"/>
    </row>
    <row r="40" spans="1:7" x14ac:dyDescent="0.25">
      <c r="A40" s="7" t="s">
        <v>68</v>
      </c>
      <c r="B40" s="8"/>
      <c r="C40" s="9">
        <f t="shared" ref="C40:E40" si="0">SUM(C5:C10,C12:C13,C15:C19,C21:C24,C26:C27,C29:C34)</f>
        <v>1804.3438337602536</v>
      </c>
      <c r="D40" s="9">
        <f t="shared" si="0"/>
        <v>1750.0348008587653</v>
      </c>
      <c r="E40" s="9">
        <f t="shared" si="0"/>
        <v>350.13995182999997</v>
      </c>
    </row>
    <row r="41" spans="1:7" s="2" customFormat="1" x14ac:dyDescent="0.25">
      <c r="A41" s="7" t="s">
        <v>71</v>
      </c>
      <c r="B41" s="7"/>
      <c r="C41" s="9">
        <f t="shared" ref="C41:E41" si="1">SUM(C5:C10,C12:C13,C15:C19,C21:C24,C26:C27,C29:C34,C36:C39)</f>
        <v>1983.847705275329</v>
      </c>
      <c r="D41" s="9">
        <f t="shared" si="1"/>
        <v>1908.0348008587653</v>
      </c>
      <c r="E41" s="9">
        <f t="shared" si="1"/>
        <v>350.13995182999997</v>
      </c>
    </row>
    <row r="42" spans="1:7" x14ac:dyDescent="0.25">
      <c r="C42" s="4"/>
      <c r="D42" s="4"/>
      <c r="E42" s="4"/>
    </row>
    <row r="43" spans="1:7" x14ac:dyDescent="0.25">
      <c r="A43" t="s">
        <v>44</v>
      </c>
      <c r="B43" s="1" t="s">
        <v>41</v>
      </c>
      <c r="C43" s="4">
        <f t="shared" ref="C43:E43" si="2">SUM(C38)</f>
        <v>49.365348621120113</v>
      </c>
      <c r="D43" s="4">
        <f t="shared" si="2"/>
        <v>0</v>
      </c>
      <c r="E43" s="4">
        <f t="shared" si="2"/>
        <v>0</v>
      </c>
    </row>
    <row r="44" spans="1:7" x14ac:dyDescent="0.25">
      <c r="A44" t="s">
        <v>45</v>
      </c>
      <c r="B44" s="1" t="s">
        <v>34</v>
      </c>
      <c r="C44" s="4">
        <f t="shared" ref="C44:E44" si="3">SUM(C32:C34)</f>
        <v>6.8772952802533336</v>
      </c>
      <c r="D44" s="4">
        <f t="shared" si="3"/>
        <v>0</v>
      </c>
      <c r="E44" s="4">
        <f t="shared" si="3"/>
        <v>0</v>
      </c>
    </row>
    <row r="45" spans="1:7" x14ac:dyDescent="0.25">
      <c r="A45" t="s">
        <v>46</v>
      </c>
      <c r="B45" s="1" t="s">
        <v>32</v>
      </c>
      <c r="C45" s="4">
        <f t="shared" ref="C45:E45" si="4">SUM(C36:C37,C31)</f>
        <v>130.36436739395518</v>
      </c>
      <c r="D45" s="4">
        <f t="shared" si="4"/>
        <v>158</v>
      </c>
      <c r="E45" s="4">
        <f t="shared" si="4"/>
        <v>0</v>
      </c>
    </row>
    <row r="46" spans="1:7" x14ac:dyDescent="0.25">
      <c r="A46" s="7" t="s">
        <v>69</v>
      </c>
      <c r="B46" s="8"/>
      <c r="C46" s="9">
        <f>SUM(C43:C45)</f>
        <v>186.60701129532862</v>
      </c>
      <c r="D46" s="9">
        <f t="shared" ref="D46:E46" si="5">SUM(D43:D45)</f>
        <v>158</v>
      </c>
      <c r="E46" s="9">
        <f t="shared" si="5"/>
        <v>0</v>
      </c>
    </row>
    <row r="47" spans="1:7" x14ac:dyDescent="0.25">
      <c r="A47" t="s">
        <v>42</v>
      </c>
      <c r="B47" s="1" t="s">
        <v>12</v>
      </c>
      <c r="C47" s="4">
        <f t="shared" ref="C47:E47" si="6">SUM(C21:C24,C12)</f>
        <v>194.9272</v>
      </c>
      <c r="D47" s="4">
        <f>SUM(D21:D24,D12)</f>
        <v>96.6</v>
      </c>
      <c r="E47" s="4">
        <f t="shared" si="6"/>
        <v>0</v>
      </c>
    </row>
    <row r="48" spans="1:7" x14ac:dyDescent="0.25">
      <c r="A48" t="s">
        <v>43</v>
      </c>
      <c r="B48" s="1" t="s">
        <v>3</v>
      </c>
      <c r="C48" s="4">
        <f t="shared" ref="C48:E48" si="7">SUM(C5:C8)</f>
        <v>1124</v>
      </c>
      <c r="D48" s="4">
        <f t="shared" si="7"/>
        <v>1228.548829926415</v>
      </c>
      <c r="E48" s="4">
        <f t="shared" si="7"/>
        <v>140.9</v>
      </c>
    </row>
    <row r="49" spans="1:5" x14ac:dyDescent="0.25">
      <c r="A49" t="s">
        <v>47</v>
      </c>
      <c r="B49" s="1" t="s">
        <v>8</v>
      </c>
      <c r="C49" s="4">
        <f t="shared" ref="C49:E49" si="8">SUM(C9:C10,C13,C15:C19,C27,C29:C30)</f>
        <v>302.31349397999998</v>
      </c>
      <c r="D49" s="4">
        <f t="shared" si="8"/>
        <v>299.88597093235035</v>
      </c>
      <c r="E49" s="4">
        <f t="shared" si="8"/>
        <v>122.81360849000001</v>
      </c>
    </row>
    <row r="50" spans="1:5" x14ac:dyDescent="0.25">
      <c r="A50" t="s">
        <v>48</v>
      </c>
      <c r="B50" s="1" t="s">
        <v>26</v>
      </c>
      <c r="C50" s="4">
        <f t="shared" ref="C50:E50" si="9">SUM(C26)</f>
        <v>176</v>
      </c>
      <c r="D50" s="4">
        <f t="shared" si="9"/>
        <v>125</v>
      </c>
      <c r="E50" s="4">
        <f t="shared" si="9"/>
        <v>86.426343339999988</v>
      </c>
    </row>
    <row r="51" spans="1:5" x14ac:dyDescent="0.25">
      <c r="A51" s="7" t="s">
        <v>70</v>
      </c>
      <c r="B51" s="10"/>
      <c r="C51" s="9">
        <f t="shared" ref="C51:E51" si="10">SUM(C47:C50)</f>
        <v>1797.2406939800001</v>
      </c>
      <c r="D51" s="9">
        <f t="shared" si="10"/>
        <v>1750.0348008587653</v>
      </c>
      <c r="E51" s="9">
        <f t="shared" si="10"/>
        <v>350.13995182999997</v>
      </c>
    </row>
  </sheetData>
  <mergeCells count="8">
    <mergeCell ref="A25:G25"/>
    <mergeCell ref="A28:G28"/>
    <mergeCell ref="A35:G35"/>
    <mergeCell ref="C2:E2"/>
    <mergeCell ref="A4:G4"/>
    <mergeCell ref="A11:G11"/>
    <mergeCell ref="A14:G14"/>
    <mergeCell ref="A20:G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25010-BCC2-4CC0-8E24-595B02383F8A}">
  <dimension ref="A1:J56"/>
  <sheetViews>
    <sheetView workbookViewId="0">
      <pane xSplit="1" ySplit="3" topLeftCell="B37" activePane="bottomRight" state="frozen"/>
      <selection pane="topRight" activeCell="B1" sqref="B1"/>
      <selection pane="bottomLeft" activeCell="A4" sqref="A4"/>
      <selection pane="bottomRight" activeCell="F45" sqref="F45"/>
    </sheetView>
  </sheetViews>
  <sheetFormatPr defaultRowHeight="13.8" x14ac:dyDescent="0.25"/>
  <cols>
    <col min="1" max="1" width="64.3984375" customWidth="1"/>
    <col min="2" max="2" width="5.19921875" customWidth="1"/>
    <col min="3" max="4" width="10.19921875" customWidth="1"/>
    <col min="5" max="5" width="1.69921875" customWidth="1"/>
    <col min="6" max="6" width="10.19921875" customWidth="1"/>
    <col min="7" max="7" width="28.8984375" customWidth="1"/>
    <col min="8" max="8" width="25.19921875" customWidth="1"/>
    <col min="9" max="10" width="10.19921875" customWidth="1"/>
  </cols>
  <sheetData>
    <row r="1" spans="1:10" ht="15.6" x14ac:dyDescent="0.3">
      <c r="C1" s="88" t="s">
        <v>92</v>
      </c>
      <c r="D1" s="88"/>
      <c r="E1" s="88"/>
      <c r="F1" s="88"/>
      <c r="G1" s="88"/>
      <c r="H1" s="88"/>
      <c r="I1" s="90" t="s">
        <v>99</v>
      </c>
      <c r="J1" s="91"/>
    </row>
    <row r="2" spans="1:10" x14ac:dyDescent="0.25">
      <c r="C2" s="85" t="s">
        <v>67</v>
      </c>
      <c r="D2" s="85"/>
      <c r="E2" s="26"/>
      <c r="I2" s="92" t="s">
        <v>67</v>
      </c>
      <c r="J2" s="93"/>
    </row>
    <row r="3" spans="1:10" ht="55.2" x14ac:dyDescent="0.25">
      <c r="A3" s="5" t="s">
        <v>72</v>
      </c>
      <c r="B3" s="5" t="s">
        <v>0</v>
      </c>
      <c r="C3" s="6" t="s">
        <v>49</v>
      </c>
      <c r="D3" s="6" t="s">
        <v>73</v>
      </c>
      <c r="E3" s="6"/>
      <c r="F3" s="6" t="s">
        <v>76</v>
      </c>
      <c r="G3" s="6" t="s">
        <v>65</v>
      </c>
      <c r="H3" s="6" t="s">
        <v>66</v>
      </c>
      <c r="I3" s="15" t="s">
        <v>107</v>
      </c>
      <c r="J3" s="16" t="s">
        <v>100</v>
      </c>
    </row>
    <row r="4" spans="1:10" s="11" customFormat="1" x14ac:dyDescent="0.25">
      <c r="A4" s="14" t="s">
        <v>1</v>
      </c>
      <c r="B4" s="14"/>
      <c r="C4" s="14"/>
      <c r="D4" s="14"/>
      <c r="E4" s="14"/>
      <c r="F4" s="13"/>
      <c r="G4" s="13"/>
      <c r="H4" s="13"/>
      <c r="I4" s="17"/>
      <c r="J4" s="18"/>
    </row>
    <row r="5" spans="1:10" x14ac:dyDescent="0.25">
      <c r="A5" s="29" t="s">
        <v>2</v>
      </c>
      <c r="B5" s="29" t="s">
        <v>3</v>
      </c>
      <c r="C5" s="30">
        <v>600</v>
      </c>
      <c r="D5" s="31">
        <v>474.51794798444604</v>
      </c>
      <c r="E5" s="31"/>
      <c r="F5" s="31">
        <v>37.561452490000001</v>
      </c>
      <c r="G5" s="27" t="s">
        <v>93</v>
      </c>
      <c r="H5" s="27" t="s">
        <v>96</v>
      </c>
      <c r="I5" s="19" t="s">
        <v>112</v>
      </c>
      <c r="J5" s="20"/>
    </row>
    <row r="6" spans="1:10" ht="55.2" x14ac:dyDescent="0.25">
      <c r="A6" s="29" t="s">
        <v>4</v>
      </c>
      <c r="B6" s="29" t="s">
        <v>3</v>
      </c>
      <c r="C6" s="30">
        <v>300</v>
      </c>
      <c r="D6" s="31">
        <v>279.40928638672699</v>
      </c>
      <c r="E6" s="31"/>
      <c r="F6" s="31">
        <v>80.313957329999994</v>
      </c>
      <c r="G6" s="27" t="s">
        <v>94</v>
      </c>
      <c r="H6" s="27" t="s">
        <v>81</v>
      </c>
      <c r="I6" s="19" t="s">
        <v>112</v>
      </c>
      <c r="J6" s="20"/>
    </row>
    <row r="7" spans="1:10" ht="55.2" x14ac:dyDescent="0.25">
      <c r="A7" s="29" t="s">
        <v>5</v>
      </c>
      <c r="B7" s="29" t="s">
        <v>3</v>
      </c>
      <c r="C7" s="30">
        <v>164</v>
      </c>
      <c r="D7" s="31">
        <v>404.85265667197098</v>
      </c>
      <c r="E7" s="31"/>
      <c r="F7" s="31">
        <v>248.13213468000001</v>
      </c>
      <c r="G7" s="27" t="s">
        <v>95</v>
      </c>
      <c r="H7" s="27" t="s">
        <v>82</v>
      </c>
      <c r="I7" s="19" t="s">
        <v>112</v>
      </c>
      <c r="J7" s="20"/>
    </row>
    <row r="8" spans="1:10" ht="27.6" x14ac:dyDescent="0.25">
      <c r="A8" s="29" t="s">
        <v>6</v>
      </c>
      <c r="B8" s="29" t="s">
        <v>3</v>
      </c>
      <c r="C8" s="30">
        <v>60</v>
      </c>
      <c r="D8" s="31">
        <v>69.768938883271133</v>
      </c>
      <c r="E8" s="31"/>
      <c r="F8" s="31"/>
      <c r="G8" s="27" t="s">
        <v>108</v>
      </c>
      <c r="H8" s="27"/>
      <c r="I8" s="19"/>
      <c r="J8" s="20"/>
    </row>
    <row r="9" spans="1:10" ht="82.8" x14ac:dyDescent="0.25">
      <c r="A9" s="29" t="s">
        <v>7</v>
      </c>
      <c r="B9" s="29" t="s">
        <v>8</v>
      </c>
      <c r="C9" s="30">
        <v>105</v>
      </c>
      <c r="D9" s="31">
        <v>103.07281250000001</v>
      </c>
      <c r="E9" s="31"/>
      <c r="F9" s="31">
        <f>38.71175+2.2279851</f>
        <v>40.9397351</v>
      </c>
      <c r="G9" s="28" t="s">
        <v>77</v>
      </c>
      <c r="H9" s="28" t="s">
        <v>75</v>
      </c>
      <c r="I9" s="19" t="s">
        <v>112</v>
      </c>
      <c r="J9" s="20"/>
    </row>
    <row r="10" spans="1:10" ht="27.6" x14ac:dyDescent="0.25">
      <c r="A10" s="29" t="s">
        <v>9</v>
      </c>
      <c r="B10" s="29" t="s">
        <v>8</v>
      </c>
      <c r="C10" s="30">
        <v>35.01</v>
      </c>
      <c r="D10" s="31">
        <v>60.265703013234969</v>
      </c>
      <c r="E10" s="31"/>
      <c r="F10" s="31"/>
      <c r="G10" s="27" t="s">
        <v>97</v>
      </c>
      <c r="H10" s="27"/>
      <c r="I10" s="19"/>
      <c r="J10" s="20"/>
    </row>
    <row r="11" spans="1:10" x14ac:dyDescent="0.25">
      <c r="A11" s="32" t="s">
        <v>10</v>
      </c>
      <c r="B11" s="32"/>
      <c r="C11" s="32"/>
      <c r="D11" s="32"/>
      <c r="E11" s="32"/>
      <c r="F11" s="33"/>
      <c r="G11" s="33"/>
      <c r="H11" s="33"/>
      <c r="I11" s="17"/>
      <c r="J11" s="18"/>
    </row>
    <row r="12" spans="1:10" x14ac:dyDescent="0.25">
      <c r="A12" s="29" t="s">
        <v>11</v>
      </c>
      <c r="B12" s="29" t="s">
        <v>12</v>
      </c>
      <c r="C12" s="30">
        <v>3</v>
      </c>
      <c r="D12" s="34" t="s">
        <v>85</v>
      </c>
      <c r="E12" s="34"/>
      <c r="F12" s="31"/>
      <c r="G12" s="27"/>
      <c r="H12" s="27"/>
      <c r="I12" s="19"/>
      <c r="J12" s="20"/>
    </row>
    <row r="13" spans="1:10" x14ac:dyDescent="0.25">
      <c r="A13" s="29" t="s">
        <v>13</v>
      </c>
      <c r="B13" s="29" t="s">
        <v>8</v>
      </c>
      <c r="C13" s="30">
        <v>10</v>
      </c>
      <c r="D13" s="34" t="s">
        <v>85</v>
      </c>
      <c r="E13" s="34"/>
      <c r="F13" s="31"/>
      <c r="G13" s="27"/>
      <c r="H13" s="27"/>
      <c r="I13" s="19"/>
      <c r="J13" s="20"/>
    </row>
    <row r="14" spans="1:10" x14ac:dyDescent="0.25">
      <c r="A14" s="32" t="s">
        <v>14</v>
      </c>
      <c r="B14" s="32"/>
      <c r="C14" s="32"/>
      <c r="D14" s="32"/>
      <c r="E14" s="32"/>
      <c r="F14" s="33"/>
      <c r="G14" s="33"/>
      <c r="H14" s="33"/>
      <c r="I14" s="17"/>
      <c r="J14" s="18"/>
    </row>
    <row r="15" spans="1:10" ht="69" x14ac:dyDescent="0.25">
      <c r="A15" s="29" t="s">
        <v>15</v>
      </c>
      <c r="B15" s="29" t="s">
        <v>8</v>
      </c>
      <c r="C15" s="30">
        <v>74.040893980000007</v>
      </c>
      <c r="D15" s="31">
        <v>67</v>
      </c>
      <c r="E15" s="31"/>
      <c r="F15" s="31">
        <f>66.44265849+0.47117</f>
        <v>66.91382849</v>
      </c>
      <c r="G15" s="27" t="s">
        <v>113</v>
      </c>
      <c r="H15" s="27" t="s">
        <v>58</v>
      </c>
      <c r="I15" s="19" t="s">
        <v>112</v>
      </c>
      <c r="J15" s="20"/>
    </row>
    <row r="16" spans="1:10" ht="138" x14ac:dyDescent="0.25">
      <c r="A16" s="29" t="s">
        <v>16</v>
      </c>
      <c r="B16" s="29" t="s">
        <v>8</v>
      </c>
      <c r="C16" s="30">
        <v>13.704599999999999</v>
      </c>
      <c r="D16" s="31">
        <v>29.067159099115365</v>
      </c>
      <c r="E16" s="31"/>
      <c r="F16" s="31">
        <f>7.4592+5.73816+0.08640742+4.59405</f>
        <v>17.87781742</v>
      </c>
      <c r="G16" s="27" t="s">
        <v>114</v>
      </c>
      <c r="H16" s="27" t="s">
        <v>80</v>
      </c>
      <c r="I16" s="19" t="s">
        <v>112</v>
      </c>
      <c r="J16" s="20"/>
    </row>
    <row r="17" spans="1:10" ht="69" x14ac:dyDescent="0.25">
      <c r="A17" s="29" t="s">
        <v>17</v>
      </c>
      <c r="B17" s="29" t="s">
        <v>8</v>
      </c>
      <c r="C17" s="30">
        <v>10.5</v>
      </c>
      <c r="D17" s="31">
        <v>8.2725000000000009</v>
      </c>
      <c r="E17" s="31"/>
      <c r="F17" s="31">
        <v>7.827</v>
      </c>
      <c r="G17" s="28" t="s">
        <v>90</v>
      </c>
      <c r="H17" s="27" t="s">
        <v>91</v>
      </c>
      <c r="I17" s="19" t="s">
        <v>112</v>
      </c>
      <c r="J17" s="20"/>
    </row>
    <row r="18" spans="1:10" ht="124.2" x14ac:dyDescent="0.25">
      <c r="A18" s="29" t="s">
        <v>18</v>
      </c>
      <c r="B18" s="29" t="s">
        <v>8</v>
      </c>
      <c r="C18" s="30">
        <v>3.948</v>
      </c>
      <c r="D18" s="31">
        <v>4.4774000000000003</v>
      </c>
      <c r="E18" s="31"/>
      <c r="F18" s="35">
        <v>3.42247830077357</v>
      </c>
      <c r="G18" s="28" t="s">
        <v>87</v>
      </c>
      <c r="H18" s="27" t="s">
        <v>109</v>
      </c>
      <c r="I18" s="19" t="s">
        <v>112</v>
      </c>
      <c r="J18" s="20"/>
    </row>
    <row r="19" spans="1:10" x14ac:dyDescent="0.25">
      <c r="A19" s="36" t="s">
        <v>74</v>
      </c>
      <c r="B19" s="29" t="s">
        <v>8</v>
      </c>
      <c r="C19" s="30"/>
      <c r="D19" s="31">
        <v>27.730396319999997</v>
      </c>
      <c r="E19" s="31"/>
      <c r="F19" s="31"/>
      <c r="G19" s="27"/>
      <c r="H19" s="27"/>
      <c r="I19" s="19"/>
      <c r="J19" s="20"/>
    </row>
    <row r="20" spans="1:10" x14ac:dyDescent="0.25">
      <c r="A20" s="32" t="s">
        <v>19</v>
      </c>
      <c r="B20" s="32"/>
      <c r="C20" s="32"/>
      <c r="D20" s="32"/>
      <c r="E20" s="32"/>
      <c r="F20" s="33"/>
      <c r="G20" s="33"/>
      <c r="H20" s="33"/>
      <c r="I20" s="17"/>
      <c r="J20" s="18"/>
    </row>
    <row r="21" spans="1:10" x14ac:dyDescent="0.25">
      <c r="A21" s="29" t="s">
        <v>20</v>
      </c>
      <c r="B21" s="29" t="s">
        <v>12</v>
      </c>
      <c r="C21" s="30">
        <v>-1.0728</v>
      </c>
      <c r="D21" s="31">
        <v>-1.4</v>
      </c>
      <c r="E21" s="31"/>
      <c r="F21" s="37">
        <v>-0.29781571000000001</v>
      </c>
      <c r="G21" s="27"/>
      <c r="H21" s="27" t="s">
        <v>79</v>
      </c>
      <c r="I21" s="19" t="s">
        <v>112</v>
      </c>
      <c r="J21" s="20"/>
    </row>
    <row r="22" spans="1:10" ht="41.4" x14ac:dyDescent="0.25">
      <c r="A22" s="29" t="s">
        <v>21</v>
      </c>
      <c r="B22" s="29" t="s">
        <v>12</v>
      </c>
      <c r="C22" s="30">
        <v>193</v>
      </c>
      <c r="D22" s="31">
        <v>98</v>
      </c>
      <c r="E22" s="31"/>
      <c r="F22" s="38">
        <v>47</v>
      </c>
      <c r="G22" s="39" t="s">
        <v>78</v>
      </c>
      <c r="H22" s="27" t="s">
        <v>79</v>
      </c>
      <c r="I22" s="19" t="s">
        <v>112</v>
      </c>
      <c r="J22" s="20"/>
    </row>
    <row r="23" spans="1:10" x14ac:dyDescent="0.25">
      <c r="A23" s="32" t="s">
        <v>24</v>
      </c>
      <c r="B23" s="32"/>
      <c r="C23" s="32"/>
      <c r="D23" s="32"/>
      <c r="E23" s="32"/>
      <c r="F23" s="33"/>
      <c r="G23" s="33"/>
      <c r="H23" s="33"/>
      <c r="I23" s="17"/>
      <c r="J23" s="18"/>
    </row>
    <row r="24" spans="1:10" ht="69" x14ac:dyDescent="0.25">
      <c r="A24" s="29" t="s">
        <v>25</v>
      </c>
      <c r="B24" s="29" t="s">
        <v>26</v>
      </c>
      <c r="C24" s="30">
        <v>176</v>
      </c>
      <c r="D24" s="31">
        <v>125</v>
      </c>
      <c r="E24" s="31"/>
      <c r="F24" s="31">
        <v>77.329986340000005</v>
      </c>
      <c r="G24" s="27" t="s">
        <v>86</v>
      </c>
      <c r="H24" s="27" t="s">
        <v>63</v>
      </c>
      <c r="I24" s="19" t="s">
        <v>112</v>
      </c>
      <c r="J24" s="20"/>
    </row>
    <row r="25" spans="1:10" ht="138" x14ac:dyDescent="0.25">
      <c r="A25" s="29" t="s">
        <v>27</v>
      </c>
      <c r="B25" s="29" t="s">
        <v>8</v>
      </c>
      <c r="C25" s="30">
        <v>50</v>
      </c>
      <c r="D25" s="31" t="s">
        <v>85</v>
      </c>
      <c r="E25" s="31"/>
      <c r="F25" s="31">
        <f>0.75124906+6</f>
        <v>6.7512490600000001</v>
      </c>
      <c r="G25" s="27" t="s">
        <v>88</v>
      </c>
      <c r="H25" s="27" t="s">
        <v>89</v>
      </c>
      <c r="I25" s="19" t="s">
        <v>112</v>
      </c>
      <c r="J25" s="20"/>
    </row>
    <row r="26" spans="1:10" x14ac:dyDescent="0.25">
      <c r="A26" s="32" t="s">
        <v>28</v>
      </c>
      <c r="B26" s="32"/>
      <c r="C26" s="32"/>
      <c r="D26" s="32"/>
      <c r="E26" s="32"/>
      <c r="F26" s="33"/>
      <c r="G26" s="33"/>
      <c r="H26" s="33"/>
      <c r="I26" s="17"/>
      <c r="J26" s="18"/>
    </row>
    <row r="27" spans="1:10" x14ac:dyDescent="0.25">
      <c r="A27" s="29" t="s">
        <v>29</v>
      </c>
      <c r="B27" s="29" t="s">
        <v>8</v>
      </c>
      <c r="C27" s="30">
        <v>0.08</v>
      </c>
      <c r="D27" s="40" t="s">
        <v>85</v>
      </c>
      <c r="E27" s="40"/>
      <c r="F27" s="31"/>
      <c r="G27" s="89" t="s">
        <v>84</v>
      </c>
      <c r="H27" s="27"/>
      <c r="I27" s="19"/>
      <c r="J27" s="20"/>
    </row>
    <row r="28" spans="1:10" ht="27.6" x14ac:dyDescent="0.25">
      <c r="A28" s="29" t="s">
        <v>30</v>
      </c>
      <c r="B28" s="29" t="s">
        <v>8</v>
      </c>
      <c r="C28" s="30">
        <v>0.03</v>
      </c>
      <c r="D28" s="40" t="s">
        <v>85</v>
      </c>
      <c r="E28" s="40"/>
      <c r="F28" s="31"/>
      <c r="G28" s="89"/>
      <c r="H28" s="27"/>
      <c r="I28" s="19"/>
      <c r="J28" s="20"/>
    </row>
    <row r="29" spans="1:10" x14ac:dyDescent="0.25">
      <c r="A29" s="29" t="s">
        <v>31</v>
      </c>
      <c r="B29" s="29" t="s">
        <v>32</v>
      </c>
      <c r="C29" s="30">
        <v>0.2258445</v>
      </c>
      <c r="D29" s="40" t="s">
        <v>85</v>
      </c>
      <c r="E29" s="40"/>
      <c r="F29" s="31"/>
      <c r="G29" s="89"/>
      <c r="H29" s="27"/>
      <c r="I29" s="19"/>
      <c r="J29" s="20"/>
    </row>
    <row r="30" spans="1:10" x14ac:dyDescent="0.25">
      <c r="A30" s="29" t="s">
        <v>33</v>
      </c>
      <c r="B30" s="29" t="s">
        <v>34</v>
      </c>
      <c r="C30" s="30">
        <v>1.4345546333333334</v>
      </c>
      <c r="D30" s="40" t="s">
        <v>85</v>
      </c>
      <c r="E30" s="40"/>
      <c r="F30" s="31"/>
      <c r="G30" s="89"/>
      <c r="H30" s="27"/>
      <c r="I30" s="19"/>
      <c r="J30" s="20"/>
    </row>
    <row r="31" spans="1:10" x14ac:dyDescent="0.25">
      <c r="A31" s="29" t="s">
        <v>35</v>
      </c>
      <c r="B31" s="29" t="s">
        <v>34</v>
      </c>
      <c r="C31" s="30">
        <v>5.3874193469199998</v>
      </c>
      <c r="D31" s="40" t="s">
        <v>85</v>
      </c>
      <c r="E31" s="40"/>
      <c r="F31" s="31"/>
      <c r="G31" s="89"/>
      <c r="H31" s="27"/>
      <c r="I31" s="19"/>
      <c r="J31" s="20"/>
    </row>
    <row r="32" spans="1:10" ht="27.6" x14ac:dyDescent="0.25">
      <c r="A32" s="29" t="s">
        <v>36</v>
      </c>
      <c r="B32" s="29" t="s">
        <v>34</v>
      </c>
      <c r="C32" s="30">
        <v>5.5321300000000011E-2</v>
      </c>
      <c r="D32" s="40" t="s">
        <v>85</v>
      </c>
      <c r="E32" s="40"/>
      <c r="F32" s="31"/>
      <c r="G32" s="89"/>
      <c r="H32" s="27"/>
      <c r="I32" s="19"/>
      <c r="J32" s="20"/>
    </row>
    <row r="33" spans="1:10" x14ac:dyDescent="0.25">
      <c r="A33" s="32" t="s">
        <v>37</v>
      </c>
      <c r="B33" s="32"/>
      <c r="C33" s="32"/>
      <c r="D33" s="32"/>
      <c r="E33" s="32"/>
      <c r="F33" s="33"/>
      <c r="G33" s="33"/>
      <c r="H33" s="33"/>
      <c r="I33" s="17"/>
      <c r="J33" s="18"/>
    </row>
    <row r="34" spans="1:10" x14ac:dyDescent="0.25">
      <c r="A34" s="29" t="s">
        <v>38</v>
      </c>
      <c r="B34" s="29" t="s">
        <v>32</v>
      </c>
      <c r="C34" s="30">
        <v>20.13852289395518</v>
      </c>
      <c r="D34" s="31">
        <v>18</v>
      </c>
      <c r="E34" s="31"/>
      <c r="F34" s="31"/>
      <c r="G34" s="27"/>
      <c r="H34" s="27"/>
      <c r="I34" s="19"/>
      <c r="J34" s="20"/>
    </row>
    <row r="35" spans="1:10" x14ac:dyDescent="0.25">
      <c r="A35" s="29" t="s">
        <v>39</v>
      </c>
      <c r="B35" s="29" t="s">
        <v>32</v>
      </c>
      <c r="C35" s="30">
        <v>110</v>
      </c>
      <c r="D35" s="31">
        <v>140</v>
      </c>
      <c r="E35" s="31"/>
      <c r="F35" s="31"/>
      <c r="G35" s="27"/>
      <c r="H35" s="27"/>
      <c r="I35" s="19"/>
      <c r="J35" s="20"/>
    </row>
    <row r="36" spans="1:10" ht="55.2" x14ac:dyDescent="0.25">
      <c r="A36" s="29" t="s">
        <v>40</v>
      </c>
      <c r="B36" s="29" t="s">
        <v>41</v>
      </c>
      <c r="C36" s="30">
        <v>49.365348621120113</v>
      </c>
      <c r="D36" s="34" t="s">
        <v>85</v>
      </c>
      <c r="E36" s="34"/>
      <c r="F36" s="31">
        <v>223.15107599999999</v>
      </c>
      <c r="G36" s="39" t="s">
        <v>83</v>
      </c>
      <c r="H36" s="27" t="s">
        <v>98</v>
      </c>
      <c r="I36" s="19" t="s">
        <v>112</v>
      </c>
      <c r="J36" s="20"/>
    </row>
    <row r="37" spans="1:10" x14ac:dyDescent="0.25">
      <c r="A37" s="32" t="s">
        <v>99</v>
      </c>
      <c r="B37" s="32"/>
      <c r="C37" s="32"/>
      <c r="D37" s="32"/>
      <c r="E37" s="32"/>
      <c r="F37" s="41"/>
      <c r="G37" s="42"/>
      <c r="H37" s="42"/>
      <c r="I37" s="17"/>
      <c r="J37" s="18"/>
    </row>
    <row r="38" spans="1:10" x14ac:dyDescent="0.25">
      <c r="A38" s="43" t="s">
        <v>101</v>
      </c>
      <c r="B38" s="44" t="s">
        <v>3</v>
      </c>
      <c r="C38" s="45"/>
      <c r="D38" s="45"/>
      <c r="E38" s="45"/>
      <c r="F38" s="31"/>
      <c r="G38" s="39"/>
      <c r="H38" s="27"/>
      <c r="I38" s="86">
        <v>1000</v>
      </c>
      <c r="J38" s="21">
        <v>116.05818726788607</v>
      </c>
    </row>
    <row r="39" spans="1:10" x14ac:dyDescent="0.25">
      <c r="A39" s="43" t="s">
        <v>102</v>
      </c>
      <c r="B39" s="44" t="s">
        <v>3</v>
      </c>
      <c r="C39" s="45"/>
      <c r="D39" s="45"/>
      <c r="E39" s="45"/>
      <c r="F39" s="31"/>
      <c r="G39" s="39"/>
      <c r="H39" s="27"/>
      <c r="I39" s="87"/>
      <c r="J39" s="21">
        <v>85.944179999999989</v>
      </c>
    </row>
    <row r="40" spans="1:10" x14ac:dyDescent="0.25">
      <c r="A40" s="43" t="s">
        <v>103</v>
      </c>
      <c r="B40" s="29" t="s">
        <v>8</v>
      </c>
      <c r="C40" s="45"/>
      <c r="D40" s="45"/>
      <c r="E40" s="45"/>
      <c r="F40" s="31"/>
      <c r="G40" s="39"/>
      <c r="H40" s="27"/>
      <c r="I40" s="87"/>
      <c r="J40" s="21">
        <v>253.5200754</v>
      </c>
    </row>
    <row r="41" spans="1:10" x14ac:dyDescent="0.25">
      <c r="A41" s="43" t="s">
        <v>104</v>
      </c>
      <c r="B41" s="29" t="s">
        <v>8</v>
      </c>
      <c r="C41" s="45"/>
      <c r="D41" s="45"/>
      <c r="E41" s="45"/>
      <c r="F41" s="31"/>
      <c r="G41" s="39"/>
      <c r="H41" s="27"/>
      <c r="I41" s="87"/>
      <c r="J41" s="21">
        <v>88</v>
      </c>
    </row>
    <row r="42" spans="1:10" x14ac:dyDescent="0.25">
      <c r="A42" s="43" t="s">
        <v>105</v>
      </c>
      <c r="B42" s="29" t="s">
        <v>12</v>
      </c>
      <c r="C42" s="45"/>
      <c r="D42" s="45"/>
      <c r="E42" s="45"/>
      <c r="F42" s="31"/>
      <c r="G42" s="39"/>
      <c r="H42" s="27"/>
      <c r="I42" s="87"/>
      <c r="J42" s="21">
        <v>7.2</v>
      </c>
    </row>
    <row r="43" spans="1:10" ht="27.6" x14ac:dyDescent="0.25">
      <c r="A43" s="36" t="s">
        <v>106</v>
      </c>
      <c r="B43" s="44" t="s">
        <v>3</v>
      </c>
      <c r="C43" s="30"/>
      <c r="D43" s="31"/>
      <c r="E43" s="31"/>
      <c r="F43" s="31"/>
      <c r="G43" s="27"/>
      <c r="H43" s="27"/>
      <c r="I43" s="87"/>
      <c r="J43" s="21">
        <v>10</v>
      </c>
    </row>
    <row r="44" spans="1:10" ht="27.6" x14ac:dyDescent="0.25">
      <c r="A44" s="46" t="s">
        <v>68</v>
      </c>
      <c r="B44" s="47"/>
      <c r="C44" s="48">
        <f>SUM(C5:C10,C12:C13,C15:C19,C21:C22,C24:C25,C27:C32)</f>
        <v>1804.3438337602536</v>
      </c>
      <c r="D44" s="48">
        <f>SUM(D5:D10,D12:D13,D15:D19,D21:D22,D24:D25,D27:D32)</f>
        <v>1750.0348008587653</v>
      </c>
      <c r="E44" s="48"/>
      <c r="F44" s="48">
        <f>SUM(F5:F10,F12:F13,F15:F19,F21:F22,F24:F25,F27:F32)</f>
        <v>633.77182350077351</v>
      </c>
      <c r="G44" s="49"/>
      <c r="H44" s="49"/>
      <c r="I44" s="22">
        <v>1000</v>
      </c>
      <c r="J44" s="23">
        <v>560.72244266788607</v>
      </c>
    </row>
    <row r="45" spans="1:10" s="2" customFormat="1" x14ac:dyDescent="0.25">
      <c r="A45" s="46" t="s">
        <v>71</v>
      </c>
      <c r="B45" s="46"/>
      <c r="C45" s="48">
        <f>SUM(C5:C10,C12:C13,C15:C19,C21:C22,C24:C25,C27:C32,C34:C43)</f>
        <v>1983.847705275329</v>
      </c>
      <c r="D45" s="48">
        <f>SUM(D5:D10,D12:D13,D15:D19,D21:D22,D24:D25,D27:D32,D34:D43)</f>
        <v>1908.0348008587653</v>
      </c>
      <c r="E45" s="48"/>
      <c r="F45" s="48">
        <f>SUM(F5:F10,F12:F13,F15:F19,F21:F22,F24:F25,F27:F32,F34:F43)</f>
        <v>856.9228995007735</v>
      </c>
      <c r="G45" s="46"/>
      <c r="H45" s="46"/>
      <c r="I45" s="22">
        <v>1000</v>
      </c>
      <c r="J45" s="23">
        <v>560.72244266788607</v>
      </c>
    </row>
    <row r="46" spans="1:10" x14ac:dyDescent="0.25">
      <c r="A46" s="27"/>
      <c r="B46" s="27"/>
      <c r="C46" s="31"/>
      <c r="D46" s="31"/>
      <c r="E46" s="31"/>
      <c r="F46" s="31"/>
      <c r="G46" s="27"/>
      <c r="H46" s="27"/>
      <c r="I46" s="19"/>
      <c r="J46" s="20"/>
    </row>
    <row r="47" spans="1:10" x14ac:dyDescent="0.25">
      <c r="A47" s="27" t="s">
        <v>44</v>
      </c>
      <c r="B47" s="29" t="s">
        <v>41</v>
      </c>
      <c r="C47" s="31">
        <f t="shared" ref="C47:D47" si="0">SUM(C36)</f>
        <v>49.365348621120113</v>
      </c>
      <c r="D47" s="31">
        <f t="shared" si="0"/>
        <v>0</v>
      </c>
      <c r="E47" s="31"/>
      <c r="F47" s="31">
        <v>198.025418</v>
      </c>
      <c r="G47" s="27"/>
      <c r="H47" s="27"/>
      <c r="I47" s="19"/>
      <c r="J47" s="20"/>
    </row>
    <row r="48" spans="1:10" x14ac:dyDescent="0.25">
      <c r="A48" s="27" t="s">
        <v>45</v>
      </c>
      <c r="B48" s="29" t="s">
        <v>34</v>
      </c>
      <c r="C48" s="31">
        <f t="shared" ref="C48:D48" si="1">SUM(C30:C32)</f>
        <v>6.8772952802533336</v>
      </c>
      <c r="D48" s="31">
        <f t="shared" si="1"/>
        <v>0</v>
      </c>
      <c r="E48" s="31"/>
      <c r="F48" s="31">
        <v>8.8394089999999998</v>
      </c>
      <c r="G48" s="27"/>
      <c r="H48" s="27"/>
      <c r="I48" s="19"/>
      <c r="J48" s="20"/>
    </row>
    <row r="49" spans="1:10" x14ac:dyDescent="0.25">
      <c r="A49" s="27" t="s">
        <v>46</v>
      </c>
      <c r="B49" s="29" t="s">
        <v>32</v>
      </c>
      <c r="C49" s="31">
        <f t="shared" ref="C49:D49" si="2">SUM(C34:C35,C29)</f>
        <v>130.36436739395518</v>
      </c>
      <c r="D49" s="31">
        <f t="shared" si="2"/>
        <v>158</v>
      </c>
      <c r="E49" s="31"/>
      <c r="F49" s="31">
        <v>16.286248999999998</v>
      </c>
      <c r="G49" s="27"/>
      <c r="H49" s="27"/>
      <c r="I49" s="19"/>
      <c r="J49" s="20"/>
    </row>
    <row r="50" spans="1:10" x14ac:dyDescent="0.25">
      <c r="A50" s="46" t="s">
        <v>69</v>
      </c>
      <c r="B50" s="47"/>
      <c r="C50" s="48">
        <f>SUM(C47:C49)</f>
        <v>186.60701129532862</v>
      </c>
      <c r="D50" s="48">
        <f t="shared" ref="D50" si="3">SUM(D47:D49)</f>
        <v>158</v>
      </c>
      <c r="E50" s="48"/>
      <c r="F50" s="48">
        <f>SUM(F47:F49)</f>
        <v>223.15107599999999</v>
      </c>
      <c r="G50" s="49"/>
      <c r="H50" s="49"/>
      <c r="I50" s="24"/>
      <c r="J50" s="25"/>
    </row>
    <row r="51" spans="1:10" x14ac:dyDescent="0.25">
      <c r="A51" s="27" t="s">
        <v>42</v>
      </c>
      <c r="B51" s="29" t="s">
        <v>12</v>
      </c>
      <c r="C51" s="31">
        <f>SUM(C21:C22,C12)</f>
        <v>194.9272</v>
      </c>
      <c r="D51" s="31">
        <f>SUM(D21:D22,D12)</f>
        <v>96.6</v>
      </c>
      <c r="E51" s="31"/>
      <c r="F51" s="31">
        <f>SUM(F21:F22,F12)</f>
        <v>46.702184289999998</v>
      </c>
      <c r="G51" s="27"/>
      <c r="H51" s="27"/>
      <c r="I51" s="19"/>
      <c r="J51" s="21">
        <f>J42</f>
        <v>7.2</v>
      </c>
    </row>
    <row r="52" spans="1:10" x14ac:dyDescent="0.25">
      <c r="A52" s="27" t="s">
        <v>43</v>
      </c>
      <c r="B52" s="29" t="s">
        <v>3</v>
      </c>
      <c r="C52" s="31">
        <f>SUM(C5:C8)</f>
        <v>1124</v>
      </c>
      <c r="D52" s="31">
        <f>SUM(D5:D8)</f>
        <v>1228.548829926415</v>
      </c>
      <c r="E52" s="31"/>
      <c r="F52" s="31">
        <f>SUM(F5:F8)</f>
        <v>366.00754449999999</v>
      </c>
      <c r="G52" s="27"/>
      <c r="H52" s="27"/>
      <c r="I52" s="19"/>
      <c r="J52" s="21">
        <f>J38+J39+J43</f>
        <v>212.00236726788606</v>
      </c>
    </row>
    <row r="53" spans="1:10" x14ac:dyDescent="0.25">
      <c r="A53" s="27" t="s">
        <v>47</v>
      </c>
      <c r="B53" s="29" t="s">
        <v>8</v>
      </c>
      <c r="C53" s="31">
        <f>SUM(C9:C10,C13,C15:C19,C25,C27:C28)</f>
        <v>302.31349397999998</v>
      </c>
      <c r="D53" s="31">
        <f>SUM(D9:D10,D13,D15:D19,D25,D27:D28)</f>
        <v>299.88597093235035</v>
      </c>
      <c r="E53" s="31"/>
      <c r="F53" s="31">
        <f>SUM(F9:F10,F13,F15:F19,F25,F27:F28)</f>
        <v>143.73210837077357</v>
      </c>
      <c r="G53" s="27"/>
      <c r="H53" s="27"/>
      <c r="I53" s="19"/>
      <c r="J53" s="21">
        <f>J41</f>
        <v>88</v>
      </c>
    </row>
    <row r="54" spans="1:10" x14ac:dyDescent="0.25">
      <c r="A54" s="27" t="s">
        <v>48</v>
      </c>
      <c r="B54" s="29" t="s">
        <v>26</v>
      </c>
      <c r="C54" s="31">
        <f t="shared" ref="C54:D54" si="4">SUM(C24)</f>
        <v>176</v>
      </c>
      <c r="D54" s="31">
        <f t="shared" si="4"/>
        <v>125</v>
      </c>
      <c r="E54" s="31"/>
      <c r="F54" s="31">
        <f>SUM(F24)</f>
        <v>77.329986340000005</v>
      </c>
      <c r="G54" s="27"/>
      <c r="H54" s="27"/>
      <c r="I54" s="19"/>
      <c r="J54" s="20"/>
    </row>
    <row r="55" spans="1:10" x14ac:dyDescent="0.25">
      <c r="A55" s="27" t="s">
        <v>111</v>
      </c>
      <c r="B55" s="36" t="s">
        <v>110</v>
      </c>
      <c r="C55" s="31"/>
      <c r="D55" s="31"/>
      <c r="E55" s="31"/>
      <c r="F55" s="31"/>
      <c r="G55" s="27"/>
      <c r="H55" s="27"/>
      <c r="I55" s="19"/>
      <c r="J55" s="21">
        <f>J40</f>
        <v>253.5200754</v>
      </c>
    </row>
    <row r="56" spans="1:10" x14ac:dyDescent="0.25">
      <c r="A56" s="46" t="s">
        <v>70</v>
      </c>
      <c r="B56" s="49"/>
      <c r="C56" s="48">
        <f t="shared" ref="C56:D56" si="5">SUM(C51:C54)</f>
        <v>1797.2406939800001</v>
      </c>
      <c r="D56" s="48">
        <f t="shared" si="5"/>
        <v>1750.0348008587653</v>
      </c>
      <c r="E56" s="48"/>
      <c r="F56" s="48">
        <f>SUM(F51:F54)</f>
        <v>633.77182350077351</v>
      </c>
      <c r="G56" s="49"/>
      <c r="H56" s="49"/>
      <c r="I56" s="22">
        <f>I44</f>
        <v>1000</v>
      </c>
      <c r="J56" s="23">
        <f>SUM(J51:J55)</f>
        <v>560.72244266788607</v>
      </c>
    </row>
  </sheetData>
  <mergeCells count="6">
    <mergeCell ref="I38:I43"/>
    <mergeCell ref="C1:H1"/>
    <mergeCell ref="G27:G32"/>
    <mergeCell ref="I1:J1"/>
    <mergeCell ref="I2:J2"/>
    <mergeCell ref="C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13A5B-28D5-447B-BBC7-59619734C749}">
  <dimension ref="A1:M57"/>
  <sheetViews>
    <sheetView workbookViewId="0">
      <pane xSplit="1" ySplit="3" topLeftCell="B9" activePane="bottomRight" state="frozen"/>
      <selection pane="topRight" activeCell="B1" sqref="B1"/>
      <selection pane="bottomLeft" activeCell="A4" sqref="A4"/>
      <selection pane="bottomRight" activeCell="F13" sqref="F13"/>
    </sheetView>
  </sheetViews>
  <sheetFormatPr defaultRowHeight="13.8" x14ac:dyDescent="0.25"/>
  <cols>
    <col min="1" max="1" width="64.3984375" customWidth="1"/>
    <col min="2" max="2" width="5.19921875" customWidth="1"/>
    <col min="3" max="4" width="10.19921875" customWidth="1"/>
    <col min="5" max="5" width="1.69921875" customWidth="1"/>
    <col min="6" max="6" width="10.19921875" customWidth="1"/>
    <col min="7" max="7" width="28.8984375" customWidth="1"/>
    <col min="8" max="8" width="25.19921875" customWidth="1"/>
    <col min="9" max="11" width="10.19921875" customWidth="1"/>
    <col min="12" max="13" width="28.69921875" customWidth="1"/>
  </cols>
  <sheetData>
    <row r="1" spans="1:13" ht="15.6" x14ac:dyDescent="0.3">
      <c r="C1" s="88" t="s">
        <v>92</v>
      </c>
      <c r="D1" s="88"/>
      <c r="E1" s="88"/>
      <c r="F1" s="88"/>
      <c r="G1" s="88"/>
      <c r="H1" s="88"/>
      <c r="I1" s="90" t="s">
        <v>99</v>
      </c>
      <c r="J1" s="91"/>
      <c r="K1" s="53"/>
    </row>
    <row r="2" spans="1:13" x14ac:dyDescent="0.25">
      <c r="C2" s="85" t="s">
        <v>67</v>
      </c>
      <c r="D2" s="85"/>
      <c r="E2" s="51"/>
      <c r="I2" s="92" t="s">
        <v>67</v>
      </c>
      <c r="J2" s="93"/>
      <c r="K2" s="54"/>
    </row>
    <row r="3" spans="1:13" ht="55.2" x14ac:dyDescent="0.25">
      <c r="A3" s="5" t="s">
        <v>72</v>
      </c>
      <c r="B3" s="5" t="s">
        <v>0</v>
      </c>
      <c r="C3" s="6" t="s">
        <v>49</v>
      </c>
      <c r="D3" s="6" t="s">
        <v>73</v>
      </c>
      <c r="E3" s="6"/>
      <c r="F3" s="6" t="s">
        <v>140</v>
      </c>
      <c r="G3" s="6" t="s">
        <v>65</v>
      </c>
      <c r="H3" s="6" t="s">
        <v>66</v>
      </c>
      <c r="I3" s="15" t="s">
        <v>107</v>
      </c>
      <c r="J3" s="16" t="s">
        <v>100</v>
      </c>
      <c r="K3" s="16" t="s">
        <v>140</v>
      </c>
      <c r="L3" s="6" t="s">
        <v>65</v>
      </c>
      <c r="M3" s="6" t="s">
        <v>66</v>
      </c>
    </row>
    <row r="4" spans="1:13" s="11" customFormat="1" x14ac:dyDescent="0.25">
      <c r="A4" s="14" t="s">
        <v>1</v>
      </c>
      <c r="B4" s="14"/>
      <c r="C4" s="14"/>
      <c r="D4" s="14"/>
      <c r="E4" s="14"/>
      <c r="F4" s="50"/>
      <c r="G4" s="50"/>
      <c r="H4" s="50"/>
      <c r="I4" s="17"/>
      <c r="J4" s="18"/>
      <c r="K4" s="18"/>
      <c r="L4" s="18"/>
      <c r="M4" s="18"/>
    </row>
    <row r="5" spans="1:13" ht="41.4" x14ac:dyDescent="0.25">
      <c r="A5" s="29" t="s">
        <v>2</v>
      </c>
      <c r="B5" s="29" t="s">
        <v>3</v>
      </c>
      <c r="C5" s="30">
        <v>600</v>
      </c>
      <c r="D5" s="31">
        <v>474.51794798444604</v>
      </c>
      <c r="E5" s="31"/>
      <c r="F5" s="31">
        <v>160.50820729</v>
      </c>
      <c r="G5" s="27" t="s">
        <v>115</v>
      </c>
      <c r="H5" s="27" t="s">
        <v>138</v>
      </c>
      <c r="I5" s="19" t="s">
        <v>112</v>
      </c>
      <c r="J5" s="20"/>
      <c r="K5" s="20"/>
    </row>
    <row r="6" spans="1:13" ht="55.2" x14ac:dyDescent="0.25">
      <c r="A6" s="29" t="s">
        <v>4</v>
      </c>
      <c r="B6" s="29" t="s">
        <v>3</v>
      </c>
      <c r="C6" s="30">
        <v>300</v>
      </c>
      <c r="D6" s="31">
        <v>279.40928638672699</v>
      </c>
      <c r="E6" s="31"/>
      <c r="F6" s="31">
        <v>125.58365671</v>
      </c>
      <c r="G6" s="27" t="s">
        <v>132</v>
      </c>
      <c r="H6" s="27" t="s">
        <v>131</v>
      </c>
      <c r="I6" s="19" t="s">
        <v>112</v>
      </c>
      <c r="J6" s="20"/>
      <c r="K6" s="20"/>
    </row>
    <row r="7" spans="1:13" ht="55.2" x14ac:dyDescent="0.25">
      <c r="A7" s="29" t="s">
        <v>5</v>
      </c>
      <c r="B7" s="29" t="s">
        <v>3</v>
      </c>
      <c r="C7" s="30">
        <v>164</v>
      </c>
      <c r="D7" s="31">
        <v>404.85265667197098</v>
      </c>
      <c r="E7" s="31"/>
      <c r="F7" s="31">
        <v>432.49250216000002</v>
      </c>
      <c r="G7" s="27" t="s">
        <v>130</v>
      </c>
      <c r="H7" s="27" t="s">
        <v>129</v>
      </c>
      <c r="I7" s="19" t="s">
        <v>112</v>
      </c>
      <c r="J7" s="20"/>
      <c r="K7" s="20"/>
    </row>
    <row r="8" spans="1:13" ht="27.6" x14ac:dyDescent="0.25">
      <c r="A8" s="29" t="s">
        <v>6</v>
      </c>
      <c r="B8" s="29" t="s">
        <v>3</v>
      </c>
      <c r="C8" s="30">
        <v>60</v>
      </c>
      <c r="D8" s="31">
        <v>69.768938883271133</v>
      </c>
      <c r="E8" s="31"/>
      <c r="F8" s="31"/>
      <c r="G8" s="27" t="s">
        <v>118</v>
      </c>
      <c r="H8" s="27"/>
      <c r="I8" s="19"/>
      <c r="J8" s="20"/>
      <c r="K8" s="20"/>
    </row>
    <row r="9" spans="1:13" ht="55.2" x14ac:dyDescent="0.25">
      <c r="A9" s="29" t="s">
        <v>7</v>
      </c>
      <c r="B9" s="29" t="s">
        <v>8</v>
      </c>
      <c r="C9" s="30">
        <v>105</v>
      </c>
      <c r="D9" s="31">
        <v>103.07281250000001</v>
      </c>
      <c r="E9" s="31"/>
      <c r="F9" s="31">
        <f>83.16587672</f>
        <v>83.16587672</v>
      </c>
      <c r="G9" s="28" t="s">
        <v>116</v>
      </c>
      <c r="H9" s="28" t="s">
        <v>117</v>
      </c>
      <c r="I9" s="19" t="s">
        <v>112</v>
      </c>
      <c r="J9" s="20"/>
      <c r="K9" s="20"/>
    </row>
    <row r="10" spans="1:13" ht="41.4" x14ac:dyDescent="0.25">
      <c r="A10" s="29" t="s">
        <v>9</v>
      </c>
      <c r="B10" s="29" t="s">
        <v>8</v>
      </c>
      <c r="C10" s="30">
        <v>35.01</v>
      </c>
      <c r="D10" s="31">
        <v>60.265703013234969</v>
      </c>
      <c r="E10" s="31"/>
      <c r="F10" s="31"/>
      <c r="G10" s="27" t="s">
        <v>139</v>
      </c>
      <c r="H10" s="27"/>
      <c r="I10" s="19"/>
      <c r="J10" s="20"/>
      <c r="K10" s="20"/>
    </row>
    <row r="11" spans="1:13" x14ac:dyDescent="0.25">
      <c r="A11" s="32" t="s">
        <v>10</v>
      </c>
      <c r="B11" s="32"/>
      <c r="C11" s="32"/>
      <c r="D11" s="32"/>
      <c r="E11" s="32"/>
      <c r="F11" s="33"/>
      <c r="G11" s="33"/>
      <c r="H11" s="33"/>
      <c r="I11" s="17"/>
      <c r="J11" s="18"/>
      <c r="K11" s="18"/>
      <c r="L11" s="18"/>
      <c r="M11" s="18"/>
    </row>
    <row r="12" spans="1:13" x14ac:dyDescent="0.25">
      <c r="A12" s="29" t="s">
        <v>11</v>
      </c>
      <c r="B12" s="29" t="s">
        <v>12</v>
      </c>
      <c r="C12" s="30">
        <v>3</v>
      </c>
      <c r="D12" s="34" t="s">
        <v>85</v>
      </c>
      <c r="E12" s="34"/>
      <c r="F12" s="31"/>
      <c r="G12" s="27"/>
      <c r="H12" s="27"/>
      <c r="I12" s="19"/>
      <c r="J12" s="20"/>
      <c r="K12" s="20"/>
    </row>
    <row r="13" spans="1:13" x14ac:dyDescent="0.25">
      <c r="A13" s="29" t="s">
        <v>13</v>
      </c>
      <c r="B13" s="29" t="s">
        <v>8</v>
      </c>
      <c r="C13" s="30">
        <v>10</v>
      </c>
      <c r="D13" s="34" t="s">
        <v>85</v>
      </c>
      <c r="E13" s="34"/>
      <c r="F13" s="31">
        <v>0.62625366999999998</v>
      </c>
      <c r="G13" s="27"/>
      <c r="H13" s="27" t="s">
        <v>133</v>
      </c>
      <c r="I13" s="19"/>
      <c r="J13" s="20"/>
      <c r="K13" s="20"/>
    </row>
    <row r="14" spans="1:13" x14ac:dyDescent="0.25">
      <c r="A14" s="32" t="s">
        <v>14</v>
      </c>
      <c r="B14" s="32"/>
      <c r="C14" s="32"/>
      <c r="D14" s="32"/>
      <c r="E14" s="32"/>
      <c r="F14" s="33"/>
      <c r="G14" s="33"/>
      <c r="H14" s="33"/>
      <c r="I14" s="17"/>
      <c r="J14" s="18"/>
      <c r="K14" s="18"/>
      <c r="L14" s="18"/>
      <c r="M14" s="18"/>
    </row>
    <row r="15" spans="1:13" ht="69" x14ac:dyDescent="0.25">
      <c r="A15" s="29" t="s">
        <v>15</v>
      </c>
      <c r="B15" s="29" t="s">
        <v>8</v>
      </c>
      <c r="C15" s="30">
        <v>74.040893980000007</v>
      </c>
      <c r="D15" s="31">
        <v>67</v>
      </c>
      <c r="E15" s="31"/>
      <c r="F15" s="31">
        <f>66.44265849+0.47117</f>
        <v>66.91382849</v>
      </c>
      <c r="G15" s="27" t="s">
        <v>113</v>
      </c>
      <c r="H15" s="27" t="s">
        <v>58</v>
      </c>
      <c r="I15" s="19" t="s">
        <v>112</v>
      </c>
      <c r="J15" s="20"/>
      <c r="K15" s="20"/>
    </row>
    <row r="16" spans="1:13" ht="138" x14ac:dyDescent="0.25">
      <c r="A16" s="29" t="s">
        <v>16</v>
      </c>
      <c r="B16" s="29" t="s">
        <v>8</v>
      </c>
      <c r="C16" s="30">
        <v>13.704599999999999</v>
      </c>
      <c r="D16" s="31">
        <v>29.067159099115365</v>
      </c>
      <c r="E16" s="31"/>
      <c r="F16" s="31">
        <f>7.4592+5.73816+0.08640742+4.59405</f>
        <v>17.87781742</v>
      </c>
      <c r="G16" s="27" t="s">
        <v>114</v>
      </c>
      <c r="H16" s="27" t="s">
        <v>80</v>
      </c>
      <c r="I16" s="19" t="s">
        <v>112</v>
      </c>
      <c r="J16" s="20"/>
      <c r="K16" s="20"/>
    </row>
    <row r="17" spans="1:13" ht="69" x14ac:dyDescent="0.25">
      <c r="A17" s="29" t="s">
        <v>17</v>
      </c>
      <c r="B17" s="29" t="s">
        <v>8</v>
      </c>
      <c r="C17" s="30">
        <v>10.5</v>
      </c>
      <c r="D17" s="31">
        <v>8.2725000000000009</v>
      </c>
      <c r="E17" s="31"/>
      <c r="F17" s="31">
        <v>7.827</v>
      </c>
      <c r="G17" s="28" t="s">
        <v>90</v>
      </c>
      <c r="H17" s="27" t="s">
        <v>91</v>
      </c>
      <c r="I17" s="19" t="s">
        <v>112</v>
      </c>
      <c r="J17" s="20"/>
      <c r="K17" s="20"/>
    </row>
    <row r="18" spans="1:13" ht="124.2" x14ac:dyDescent="0.25">
      <c r="A18" s="29" t="s">
        <v>18</v>
      </c>
      <c r="B18" s="29" t="s">
        <v>8</v>
      </c>
      <c r="C18" s="30">
        <v>3.948</v>
      </c>
      <c r="D18" s="31">
        <v>4.4774000000000003</v>
      </c>
      <c r="E18" s="31"/>
      <c r="F18" s="35">
        <v>3.42247830077357</v>
      </c>
      <c r="G18" s="28" t="s">
        <v>87</v>
      </c>
      <c r="H18" s="27" t="s">
        <v>109</v>
      </c>
      <c r="I18" s="19" t="s">
        <v>112</v>
      </c>
      <c r="J18" s="20"/>
      <c r="K18" s="20"/>
    </row>
    <row r="19" spans="1:13" ht="27.6" x14ac:dyDescent="0.25">
      <c r="A19" s="36" t="s">
        <v>74</v>
      </c>
      <c r="B19" s="29" t="s">
        <v>8</v>
      </c>
      <c r="C19" s="40" t="s">
        <v>85</v>
      </c>
      <c r="D19" s="31">
        <v>27.730396319999997</v>
      </c>
      <c r="E19" s="31"/>
      <c r="F19" s="31">
        <v>0.87638134999999995</v>
      </c>
      <c r="G19" s="27" t="s">
        <v>124</v>
      </c>
      <c r="H19" s="27" t="s">
        <v>125</v>
      </c>
      <c r="I19" s="19"/>
      <c r="J19" s="20"/>
      <c r="K19" s="20"/>
    </row>
    <row r="20" spans="1:13" x14ac:dyDescent="0.25">
      <c r="A20" s="32" t="s">
        <v>19</v>
      </c>
      <c r="B20" s="32"/>
      <c r="C20" s="32"/>
      <c r="D20" s="32"/>
      <c r="E20" s="32"/>
      <c r="F20" s="33"/>
      <c r="G20" s="33"/>
      <c r="H20" s="33"/>
      <c r="I20" s="17"/>
      <c r="J20" s="18"/>
      <c r="K20" s="18"/>
      <c r="L20" s="18"/>
      <c r="M20" s="18"/>
    </row>
    <row r="21" spans="1:13" x14ac:dyDescent="0.25">
      <c r="A21" s="29" t="s">
        <v>20</v>
      </c>
      <c r="B21" s="29" t="s">
        <v>12</v>
      </c>
      <c r="C21" s="30">
        <v>-1.0728</v>
      </c>
      <c r="D21" s="31">
        <v>-1.4</v>
      </c>
      <c r="E21" s="31"/>
      <c r="F21" s="62">
        <v>-0.29781571000000001</v>
      </c>
      <c r="G21" s="28" t="s">
        <v>142</v>
      </c>
      <c r="H21" s="27" t="s">
        <v>79</v>
      </c>
      <c r="I21" s="19" t="s">
        <v>112</v>
      </c>
      <c r="J21" s="20"/>
      <c r="K21" s="20"/>
    </row>
    <row r="22" spans="1:13" ht="41.4" x14ac:dyDescent="0.25">
      <c r="A22" s="29" t="s">
        <v>21</v>
      </c>
      <c r="B22" s="29" t="s">
        <v>12</v>
      </c>
      <c r="C22" s="30">
        <v>193</v>
      </c>
      <c r="D22" s="31">
        <v>98</v>
      </c>
      <c r="E22" s="31"/>
      <c r="F22" s="63">
        <v>47</v>
      </c>
      <c r="G22" s="64" t="s">
        <v>143</v>
      </c>
      <c r="H22" s="27" t="s">
        <v>79</v>
      </c>
      <c r="I22" s="19" t="s">
        <v>112</v>
      </c>
      <c r="J22" s="20"/>
      <c r="K22" s="20"/>
    </row>
    <row r="23" spans="1:13" x14ac:dyDescent="0.25">
      <c r="A23" s="32" t="s">
        <v>24</v>
      </c>
      <c r="B23" s="32"/>
      <c r="C23" s="32"/>
      <c r="D23" s="32"/>
      <c r="E23" s="32"/>
      <c r="F23" s="33"/>
      <c r="G23" s="33"/>
      <c r="H23" s="33"/>
      <c r="I23" s="17"/>
      <c r="J23" s="18"/>
      <c r="K23" s="18"/>
      <c r="L23" s="18"/>
      <c r="M23" s="18"/>
    </row>
    <row r="24" spans="1:13" ht="69" x14ac:dyDescent="0.25">
      <c r="A24" s="29" t="s">
        <v>25</v>
      </c>
      <c r="B24" s="29" t="s">
        <v>26</v>
      </c>
      <c r="C24" s="30">
        <v>176</v>
      </c>
      <c r="D24" s="31">
        <v>125</v>
      </c>
      <c r="E24" s="31"/>
      <c r="F24" s="31">
        <v>110.32203634000001</v>
      </c>
      <c r="G24" s="27" t="s">
        <v>137</v>
      </c>
      <c r="H24" s="27" t="s">
        <v>63</v>
      </c>
      <c r="I24" s="19" t="s">
        <v>112</v>
      </c>
      <c r="J24" s="20"/>
      <c r="K24" s="20"/>
    </row>
    <row r="25" spans="1:13" ht="27.6" x14ac:dyDescent="0.25">
      <c r="A25" s="29" t="s">
        <v>27</v>
      </c>
      <c r="B25" s="29" t="s">
        <v>8</v>
      </c>
      <c r="C25" s="30">
        <v>50</v>
      </c>
      <c r="D25" s="31" t="s">
        <v>85</v>
      </c>
      <c r="E25" s="31"/>
      <c r="F25" s="31">
        <v>7.3554127600000001</v>
      </c>
      <c r="G25" s="27" t="s">
        <v>136</v>
      </c>
      <c r="H25" s="27" t="s">
        <v>135</v>
      </c>
      <c r="I25" s="19" t="s">
        <v>112</v>
      </c>
      <c r="J25" s="20"/>
      <c r="K25" s="20"/>
    </row>
    <row r="26" spans="1:13" x14ac:dyDescent="0.25">
      <c r="A26" s="32" t="s">
        <v>28</v>
      </c>
      <c r="B26" s="32"/>
      <c r="C26" s="32"/>
      <c r="D26" s="32"/>
      <c r="E26" s="32"/>
      <c r="F26" s="33"/>
      <c r="G26" s="33"/>
      <c r="H26" s="33"/>
      <c r="I26" s="17"/>
      <c r="J26" s="18"/>
      <c r="K26" s="18"/>
      <c r="L26" s="18"/>
      <c r="M26" s="18"/>
    </row>
    <row r="27" spans="1:13" x14ac:dyDescent="0.25">
      <c r="A27" s="29" t="s">
        <v>29</v>
      </c>
      <c r="B27" s="29" t="s">
        <v>8</v>
      </c>
      <c r="C27" s="30">
        <v>0.08</v>
      </c>
      <c r="D27" s="40" t="s">
        <v>85</v>
      </c>
      <c r="E27" s="40"/>
      <c r="F27" s="31"/>
      <c r="G27" s="89" t="s">
        <v>119</v>
      </c>
      <c r="H27" s="27"/>
      <c r="I27" s="19"/>
      <c r="J27" s="20"/>
      <c r="K27" s="20"/>
    </row>
    <row r="28" spans="1:13" ht="27.6" x14ac:dyDescent="0.25">
      <c r="A28" s="29" t="s">
        <v>30</v>
      </c>
      <c r="B28" s="29" t="s">
        <v>8</v>
      </c>
      <c r="C28" s="30">
        <v>0.03</v>
      </c>
      <c r="D28" s="40" t="s">
        <v>85</v>
      </c>
      <c r="E28" s="40"/>
      <c r="F28" s="31"/>
      <c r="G28" s="89"/>
      <c r="H28" s="27"/>
      <c r="I28" s="19"/>
      <c r="J28" s="20"/>
      <c r="K28" s="20"/>
    </row>
    <row r="29" spans="1:13" x14ac:dyDescent="0.25">
      <c r="A29" s="29" t="s">
        <v>31</v>
      </c>
      <c r="B29" s="29" t="s">
        <v>32</v>
      </c>
      <c r="C29" s="30">
        <v>0.2258445</v>
      </c>
      <c r="D29" s="40" t="s">
        <v>85</v>
      </c>
      <c r="E29" s="40"/>
      <c r="F29" s="31"/>
      <c r="G29" s="89"/>
      <c r="H29" s="27"/>
      <c r="I29" s="19"/>
      <c r="J29" s="20"/>
      <c r="K29" s="20"/>
    </row>
    <row r="30" spans="1:13" x14ac:dyDescent="0.25">
      <c r="A30" s="29" t="s">
        <v>33</v>
      </c>
      <c r="B30" s="29" t="s">
        <v>34</v>
      </c>
      <c r="C30" s="30">
        <v>1.4345546333333334</v>
      </c>
      <c r="D30" s="40" t="s">
        <v>85</v>
      </c>
      <c r="E30" s="40"/>
      <c r="F30" s="31"/>
      <c r="G30" s="89"/>
      <c r="H30" s="27"/>
      <c r="I30" s="19"/>
      <c r="J30" s="20"/>
      <c r="K30" s="20"/>
    </row>
    <row r="31" spans="1:13" x14ac:dyDescent="0.25">
      <c r="A31" s="29" t="s">
        <v>35</v>
      </c>
      <c r="B31" s="29" t="s">
        <v>34</v>
      </c>
      <c r="C31" s="30">
        <v>5.3874193469199998</v>
      </c>
      <c r="D31" s="40" t="s">
        <v>85</v>
      </c>
      <c r="E31" s="40"/>
      <c r="F31" s="31"/>
      <c r="G31" s="89"/>
      <c r="H31" s="27"/>
      <c r="I31" s="19"/>
      <c r="J31" s="20"/>
      <c r="K31" s="20"/>
    </row>
    <row r="32" spans="1:13" ht="27.6" x14ac:dyDescent="0.25">
      <c r="A32" s="29" t="s">
        <v>36</v>
      </c>
      <c r="B32" s="29" t="s">
        <v>34</v>
      </c>
      <c r="C32" s="30">
        <v>5.5321300000000011E-2</v>
      </c>
      <c r="D32" s="40" t="s">
        <v>85</v>
      </c>
      <c r="E32" s="40"/>
      <c r="F32" s="31"/>
      <c r="G32" s="89"/>
      <c r="H32" s="27"/>
      <c r="I32" s="19"/>
      <c r="J32" s="20"/>
      <c r="K32" s="20"/>
    </row>
    <row r="33" spans="1:13" ht="27.6" x14ac:dyDescent="0.25">
      <c r="A33" s="29" t="s">
        <v>134</v>
      </c>
      <c r="B33" s="29" t="s">
        <v>3</v>
      </c>
      <c r="C33" s="40" t="s">
        <v>85</v>
      </c>
      <c r="D33" s="40" t="s">
        <v>85</v>
      </c>
      <c r="E33" s="40"/>
      <c r="F33" s="31">
        <v>3.76245546</v>
      </c>
      <c r="G33" s="52" t="s">
        <v>120</v>
      </c>
      <c r="H33" s="27" t="s">
        <v>121</v>
      </c>
      <c r="I33" s="19"/>
      <c r="J33" s="20"/>
      <c r="K33" s="20"/>
    </row>
    <row r="34" spans="1:13" x14ac:dyDescent="0.25">
      <c r="A34" s="32" t="s">
        <v>37</v>
      </c>
      <c r="B34" s="32"/>
      <c r="C34" s="32"/>
      <c r="D34" s="32"/>
      <c r="E34" s="32"/>
      <c r="F34" s="33"/>
      <c r="G34" s="33"/>
      <c r="H34" s="33"/>
      <c r="I34" s="17"/>
      <c r="J34" s="18"/>
      <c r="K34" s="18"/>
      <c r="L34" s="18"/>
      <c r="M34" s="18"/>
    </row>
    <row r="35" spans="1:13" x14ac:dyDescent="0.25">
      <c r="A35" s="29" t="s">
        <v>38</v>
      </c>
      <c r="B35" s="29" t="s">
        <v>32</v>
      </c>
      <c r="C35" s="30">
        <v>20.13852289395518</v>
      </c>
      <c r="D35" s="31">
        <v>18</v>
      </c>
      <c r="E35" s="31"/>
      <c r="F35" s="31"/>
      <c r="G35" s="27"/>
      <c r="H35" s="27"/>
      <c r="I35" s="19"/>
      <c r="J35" s="20"/>
      <c r="K35" s="20"/>
    </row>
    <row r="36" spans="1:13" x14ac:dyDescent="0.25">
      <c r="A36" s="29" t="s">
        <v>39</v>
      </c>
      <c r="B36" s="29" t="s">
        <v>32</v>
      </c>
      <c r="C36" s="30">
        <v>110</v>
      </c>
      <c r="D36" s="31">
        <v>140</v>
      </c>
      <c r="E36" s="31"/>
      <c r="F36" s="31"/>
      <c r="G36" s="27"/>
      <c r="H36" s="27"/>
      <c r="I36" s="19"/>
      <c r="J36" s="20"/>
      <c r="K36" s="20"/>
    </row>
    <row r="37" spans="1:13" ht="55.2" x14ac:dyDescent="0.25">
      <c r="A37" s="29" t="s">
        <v>40</v>
      </c>
      <c r="B37" s="29" t="s">
        <v>41</v>
      </c>
      <c r="C37" s="30">
        <v>49.365348621120113</v>
      </c>
      <c r="D37" s="34" t="s">
        <v>85</v>
      </c>
      <c r="E37" s="34"/>
      <c r="F37" s="31">
        <v>259.325445</v>
      </c>
      <c r="G37" s="39" t="s">
        <v>122</v>
      </c>
      <c r="H37" s="27" t="s">
        <v>123</v>
      </c>
      <c r="I37" s="19" t="s">
        <v>112</v>
      </c>
      <c r="J37" s="20"/>
      <c r="K37" s="20"/>
    </row>
    <row r="38" spans="1:13" x14ac:dyDescent="0.25">
      <c r="A38" s="32" t="s">
        <v>99</v>
      </c>
      <c r="B38" s="32"/>
      <c r="C38" s="32"/>
      <c r="D38" s="32"/>
      <c r="E38" s="32"/>
      <c r="F38" s="41"/>
      <c r="G38" s="42"/>
      <c r="H38" s="42"/>
      <c r="I38" s="17"/>
      <c r="J38" s="18"/>
      <c r="K38" s="18"/>
      <c r="L38" s="18"/>
      <c r="M38" s="18"/>
    </row>
    <row r="39" spans="1:13" ht="41.4" x14ac:dyDescent="0.25">
      <c r="A39" s="43" t="s">
        <v>101</v>
      </c>
      <c r="B39" s="44" t="s">
        <v>3</v>
      </c>
      <c r="C39" s="45"/>
      <c r="D39" s="45"/>
      <c r="E39" s="45"/>
      <c r="F39" s="31"/>
      <c r="G39" s="39"/>
      <c r="H39" s="27"/>
      <c r="I39" s="86">
        <v>1000</v>
      </c>
      <c r="J39" s="21">
        <v>116.05818726788607</v>
      </c>
      <c r="K39" s="21"/>
      <c r="L39" s="27" t="s">
        <v>126</v>
      </c>
      <c r="M39" s="27" t="s">
        <v>125</v>
      </c>
    </row>
    <row r="40" spans="1:13" x14ac:dyDescent="0.25">
      <c r="A40" s="43" t="s">
        <v>102</v>
      </c>
      <c r="B40" s="44" t="s">
        <v>3</v>
      </c>
      <c r="C40" s="45"/>
      <c r="D40" s="45"/>
      <c r="E40" s="45"/>
      <c r="F40" s="31"/>
      <c r="G40" s="39"/>
      <c r="H40" s="27"/>
      <c r="I40" s="87"/>
      <c r="J40" s="21">
        <v>85.944179999999989</v>
      </c>
      <c r="K40" s="21"/>
      <c r="L40" s="55"/>
      <c r="M40" s="55"/>
    </row>
    <row r="41" spans="1:13" ht="27.6" x14ac:dyDescent="0.25">
      <c r="A41" s="43" t="s">
        <v>103</v>
      </c>
      <c r="B41" s="29" t="s">
        <v>8</v>
      </c>
      <c r="C41" s="45"/>
      <c r="D41" s="45"/>
      <c r="E41" s="45"/>
      <c r="F41" s="31"/>
      <c r="G41" s="39"/>
      <c r="H41" s="27"/>
      <c r="I41" s="87"/>
      <c r="J41" s="21">
        <v>253.5200754</v>
      </c>
      <c r="K41" s="58">
        <v>7.7515789699999997</v>
      </c>
      <c r="L41" s="55" t="s">
        <v>141</v>
      </c>
      <c r="M41" s="55" t="s">
        <v>127</v>
      </c>
    </row>
    <row r="42" spans="1:13" x14ac:dyDescent="0.25">
      <c r="A42" s="43" t="s">
        <v>104</v>
      </c>
      <c r="B42" s="29" t="s">
        <v>8</v>
      </c>
      <c r="C42" s="45"/>
      <c r="D42" s="45"/>
      <c r="E42" s="45"/>
      <c r="F42" s="31"/>
      <c r="G42" s="39"/>
      <c r="H42" s="27"/>
      <c r="I42" s="87"/>
      <c r="J42" s="21">
        <v>88</v>
      </c>
      <c r="K42" s="21"/>
      <c r="L42" s="55"/>
      <c r="M42" s="55"/>
    </row>
    <row r="43" spans="1:13" x14ac:dyDescent="0.25">
      <c r="A43" s="43" t="s">
        <v>105</v>
      </c>
      <c r="B43" s="29" t="s">
        <v>12</v>
      </c>
      <c r="C43" s="45"/>
      <c r="D43" s="45"/>
      <c r="E43" s="45"/>
      <c r="F43" s="31"/>
      <c r="G43" s="39"/>
      <c r="H43" s="27"/>
      <c r="I43" s="87"/>
      <c r="J43" s="21">
        <v>7.2</v>
      </c>
      <c r="K43" s="59">
        <v>7.39</v>
      </c>
      <c r="L43" s="55"/>
      <c r="M43" s="55" t="s">
        <v>128</v>
      </c>
    </row>
    <row r="44" spans="1:13" ht="27.6" x14ac:dyDescent="0.25">
      <c r="A44" s="36" t="s">
        <v>106</v>
      </c>
      <c r="B44" s="44" t="s">
        <v>3</v>
      </c>
      <c r="C44" s="30"/>
      <c r="D44" s="31"/>
      <c r="E44" s="31"/>
      <c r="F44" s="31"/>
      <c r="G44" s="27"/>
      <c r="H44" s="27"/>
      <c r="I44" s="87"/>
      <c r="J44" s="21">
        <v>10</v>
      </c>
      <c r="K44" s="21"/>
      <c r="L44" s="55"/>
      <c r="M44" s="55"/>
    </row>
    <row r="45" spans="1:13" ht="27.6" x14ac:dyDescent="0.25">
      <c r="A45" s="46" t="s">
        <v>68</v>
      </c>
      <c r="B45" s="47"/>
      <c r="C45" s="48">
        <f>SUM(C5:C10,C12:C13,C15:C19,C21:C22,C24:C25,C27:C32)</f>
        <v>1804.3438337602536</v>
      </c>
      <c r="D45" s="48">
        <f>SUM(D5:D10,D12:D13,D15:D19,D21:D22,D24:D25,D27:D32)</f>
        <v>1750.0348008587653</v>
      </c>
      <c r="E45" s="48"/>
      <c r="F45" s="48">
        <f>SUM(F5:F10,F12:F13,F15:F19,F21:F22,F24:F25,F27:F33)</f>
        <v>1067.4360909607735</v>
      </c>
      <c r="G45" s="49"/>
      <c r="H45" s="49"/>
      <c r="I45" s="56">
        <v>1000</v>
      </c>
      <c r="J45" s="57">
        <v>560.72244266788607</v>
      </c>
      <c r="K45" s="57">
        <f>SUM(K39:K43)</f>
        <v>15.141578969999999</v>
      </c>
      <c r="L45" s="49"/>
      <c r="M45" s="49"/>
    </row>
    <row r="46" spans="1:13" s="2" customFormat="1" x14ac:dyDescent="0.25">
      <c r="A46" s="46" t="s">
        <v>71</v>
      </c>
      <c r="B46" s="46"/>
      <c r="C46" s="48">
        <f>SUM(C5:C10,C12:C13,C15:C19,C21:C22,C24:C25,C27:C32,C35:C44)</f>
        <v>1983.847705275329</v>
      </c>
      <c r="D46" s="48">
        <f>SUM(D5:D10,D12:D13,D15:D19,D21:D22,D24:D25,D27:D32,D35:D44)</f>
        <v>1908.0348008587653</v>
      </c>
      <c r="E46" s="48"/>
      <c r="F46" s="48">
        <f>SUM(F5:F10,F12:F13,F15:F19,F21:F22,F24:F25,F27:F33,F35:F44)</f>
        <v>1326.7615359607735</v>
      </c>
      <c r="G46" s="46"/>
      <c r="H46" s="46"/>
      <c r="I46" s="56">
        <v>1000</v>
      </c>
      <c r="J46" s="57">
        <v>560.72244266788607</v>
      </c>
      <c r="K46" s="57">
        <f>SUM(K39:K44)</f>
        <v>15.141578969999999</v>
      </c>
      <c r="L46" s="46"/>
      <c r="M46" s="46"/>
    </row>
    <row r="47" spans="1:13" x14ac:dyDescent="0.25">
      <c r="A47" s="27"/>
      <c r="B47" s="27"/>
      <c r="C47" s="31"/>
      <c r="D47" s="31"/>
      <c r="E47" s="31"/>
      <c r="F47" s="31"/>
      <c r="G47" s="27"/>
      <c r="H47" s="27"/>
      <c r="I47" s="19"/>
      <c r="J47" s="20"/>
      <c r="K47" s="20"/>
    </row>
    <row r="48" spans="1:13" x14ac:dyDescent="0.25">
      <c r="A48" s="27" t="s">
        <v>44</v>
      </c>
      <c r="B48" s="29" t="s">
        <v>41</v>
      </c>
      <c r="C48" s="31">
        <f t="shared" ref="C48:D48" si="0">SUM(C37)</f>
        <v>49.365348621120113</v>
      </c>
      <c r="D48" s="31">
        <f t="shared" si="0"/>
        <v>0</v>
      </c>
      <c r="E48" s="31"/>
      <c r="F48" s="31">
        <v>211.223591</v>
      </c>
      <c r="G48" s="27"/>
      <c r="H48" s="27"/>
      <c r="I48" s="19"/>
      <c r="J48" s="20"/>
      <c r="K48" s="20"/>
    </row>
    <row r="49" spans="1:13" x14ac:dyDescent="0.25">
      <c r="A49" s="27" t="s">
        <v>45</v>
      </c>
      <c r="B49" s="29" t="s">
        <v>34</v>
      </c>
      <c r="C49" s="31">
        <f t="shared" ref="C49:D49" si="1">SUM(C30:C32)</f>
        <v>6.8772952802533336</v>
      </c>
      <c r="D49" s="31">
        <f t="shared" si="1"/>
        <v>0</v>
      </c>
      <c r="E49" s="31"/>
      <c r="F49" s="31">
        <v>10.461454</v>
      </c>
      <c r="G49" s="27"/>
      <c r="H49" s="27"/>
      <c r="I49" s="19"/>
      <c r="J49" s="20"/>
      <c r="K49" s="20"/>
    </row>
    <row r="50" spans="1:13" x14ac:dyDescent="0.25">
      <c r="A50" s="27" t="s">
        <v>46</v>
      </c>
      <c r="B50" s="29" t="s">
        <v>32</v>
      </c>
      <c r="C50" s="31">
        <f t="shared" ref="C50:D50" si="2">SUM(C35:C36,C29)</f>
        <v>130.36436739395518</v>
      </c>
      <c r="D50" s="31">
        <f t="shared" si="2"/>
        <v>158</v>
      </c>
      <c r="E50" s="31"/>
      <c r="F50" s="31">
        <v>37.640400000000007</v>
      </c>
      <c r="G50" s="27"/>
      <c r="H50" s="27"/>
      <c r="I50" s="19"/>
      <c r="J50" s="20"/>
      <c r="K50" s="20"/>
    </row>
    <row r="51" spans="1:13" x14ac:dyDescent="0.25">
      <c r="A51" s="46" t="s">
        <v>69</v>
      </c>
      <c r="B51" s="47"/>
      <c r="C51" s="48">
        <f>SUM(C48:C50)</f>
        <v>186.60701129532862</v>
      </c>
      <c r="D51" s="48">
        <f t="shared" ref="D51" si="3">SUM(D48:D50)</f>
        <v>158</v>
      </c>
      <c r="E51" s="48"/>
      <c r="F51" s="48">
        <f>SUM(F48:F50)</f>
        <v>259.325445</v>
      </c>
      <c r="G51" s="49"/>
      <c r="H51" s="49"/>
      <c r="I51" s="24"/>
      <c r="J51" s="25"/>
      <c r="K51" s="25"/>
      <c r="L51" s="25"/>
      <c r="M51" s="25"/>
    </row>
    <row r="52" spans="1:13" x14ac:dyDescent="0.25">
      <c r="A52" s="27" t="s">
        <v>42</v>
      </c>
      <c r="B52" s="29" t="s">
        <v>12</v>
      </c>
      <c r="C52" s="31">
        <f>SUM(C21:C22,C12)</f>
        <v>194.9272</v>
      </c>
      <c r="D52" s="31">
        <f>SUM(D21:D22,D12)</f>
        <v>96.6</v>
      </c>
      <c r="E52" s="31"/>
      <c r="F52" s="31">
        <f>SUM(F21:F22,F12)</f>
        <v>46.702184289999998</v>
      </c>
      <c r="G52" s="27"/>
      <c r="H52" s="27"/>
      <c r="I52" s="19"/>
      <c r="J52" s="21">
        <f>J43</f>
        <v>7.2</v>
      </c>
      <c r="K52" s="21">
        <f>K43</f>
        <v>7.39</v>
      </c>
    </row>
    <row r="53" spans="1:13" x14ac:dyDescent="0.25">
      <c r="A53" s="27" t="s">
        <v>43</v>
      </c>
      <c r="B53" s="29" t="s">
        <v>3</v>
      </c>
      <c r="C53" s="31">
        <f>SUM(C5:C8)</f>
        <v>1124</v>
      </c>
      <c r="D53" s="31">
        <f>SUM(D5:D8)</f>
        <v>1228.548829926415</v>
      </c>
      <c r="E53" s="31"/>
      <c r="F53" s="31">
        <f>SUM(F5:F8,F33)</f>
        <v>722.3468216199999</v>
      </c>
      <c r="G53" s="27"/>
      <c r="H53" s="27"/>
      <c r="I53" s="19"/>
      <c r="J53" s="21">
        <f>J39+J40+J44</f>
        <v>212.00236726788606</v>
      </c>
      <c r="K53" s="21"/>
    </row>
    <row r="54" spans="1:13" x14ac:dyDescent="0.25">
      <c r="A54" s="27" t="s">
        <v>47</v>
      </c>
      <c r="B54" s="29" t="s">
        <v>8</v>
      </c>
      <c r="C54" s="31">
        <f>SUM(C9:C10,C13,C15:C19,C25,C27:C28)</f>
        <v>302.31349397999998</v>
      </c>
      <c r="D54" s="31">
        <f>SUM(D9:D10,D13,D15:D19,D25,D27:D28)</f>
        <v>299.88597093235035</v>
      </c>
      <c r="E54" s="31"/>
      <c r="F54" s="31">
        <f>SUM(F9:F10,F13,F15:F19,F25,F27:F28)</f>
        <v>188.0650487107736</v>
      </c>
      <c r="G54" s="27"/>
      <c r="H54" s="27"/>
      <c r="I54" s="19"/>
      <c r="J54" s="21">
        <f>J42</f>
        <v>88</v>
      </c>
      <c r="K54" s="21"/>
    </row>
    <row r="55" spans="1:13" x14ac:dyDescent="0.25">
      <c r="A55" s="27" t="s">
        <v>48</v>
      </c>
      <c r="B55" s="29" t="s">
        <v>26</v>
      </c>
      <c r="C55" s="31">
        <f t="shared" ref="C55:D55" si="4">SUM(C24)</f>
        <v>176</v>
      </c>
      <c r="D55" s="31">
        <f t="shared" si="4"/>
        <v>125</v>
      </c>
      <c r="E55" s="31"/>
      <c r="F55" s="31">
        <f>SUM(F24)</f>
        <v>110.32203634000001</v>
      </c>
      <c r="G55" s="27"/>
      <c r="H55" s="27"/>
      <c r="I55" s="19"/>
      <c r="J55" s="20"/>
      <c r="K55" s="20"/>
    </row>
    <row r="56" spans="1:13" x14ac:dyDescent="0.25">
      <c r="A56" s="27" t="s">
        <v>111</v>
      </c>
      <c r="B56" s="36" t="s">
        <v>110</v>
      </c>
      <c r="C56" s="31"/>
      <c r="D56" s="31"/>
      <c r="E56" s="31"/>
      <c r="F56" s="31"/>
      <c r="G56" s="27"/>
      <c r="H56" s="27"/>
      <c r="I56" s="19"/>
      <c r="J56" s="21">
        <f>J41</f>
        <v>253.5200754</v>
      </c>
      <c r="K56" s="21">
        <f>K41</f>
        <v>7.7515789699999997</v>
      </c>
    </row>
    <row r="57" spans="1:13" x14ac:dyDescent="0.25">
      <c r="A57" s="46" t="s">
        <v>70</v>
      </c>
      <c r="B57" s="49"/>
      <c r="C57" s="48">
        <f t="shared" ref="C57:D57" si="5">SUM(C52:C55)</f>
        <v>1797.2406939800001</v>
      </c>
      <c r="D57" s="48">
        <f t="shared" si="5"/>
        <v>1750.0348008587653</v>
      </c>
      <c r="E57" s="48"/>
      <c r="F57" s="48">
        <f>SUM(F52:F55)</f>
        <v>1067.4360909607735</v>
      </c>
      <c r="G57" s="49"/>
      <c r="H57" s="49"/>
      <c r="I57" s="22">
        <f>I45</f>
        <v>1000</v>
      </c>
      <c r="J57" s="23">
        <f>SUM(J52:J56)</f>
        <v>560.72244266788607</v>
      </c>
      <c r="K57" s="23">
        <f>SUM(K52:K56)</f>
        <v>15.141578969999999</v>
      </c>
      <c r="L57" s="25"/>
      <c r="M57" s="25"/>
    </row>
  </sheetData>
  <mergeCells count="6">
    <mergeCell ref="I39:I44"/>
    <mergeCell ref="C1:H1"/>
    <mergeCell ref="I1:J1"/>
    <mergeCell ref="C2:D2"/>
    <mergeCell ref="I2:J2"/>
    <mergeCell ref="G27:G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008D3-36D9-4E2E-B431-6F041BF74314}">
  <dimension ref="A1:I62"/>
  <sheetViews>
    <sheetView tabSelected="1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F43" sqref="F43"/>
    </sheetView>
  </sheetViews>
  <sheetFormatPr defaultRowHeight="13.8" x14ac:dyDescent="0.25"/>
  <cols>
    <col min="1" max="1" width="64.3984375" customWidth="1"/>
    <col min="2" max="2" width="5.19921875" customWidth="1"/>
    <col min="3" max="4" width="10.19921875" customWidth="1"/>
    <col min="5" max="5" width="1.69921875" customWidth="1"/>
    <col min="6" max="6" width="10.19921875" customWidth="1"/>
    <col min="7" max="8" width="40.59765625" customWidth="1"/>
    <col min="9" max="9" width="9" style="20"/>
  </cols>
  <sheetData>
    <row r="1" spans="1:9" s="66" customFormat="1" ht="18" customHeight="1" x14ac:dyDescent="0.35">
      <c r="A1" s="96" t="s">
        <v>92</v>
      </c>
      <c r="B1" s="96"/>
      <c r="C1" s="96"/>
      <c r="D1" s="96"/>
      <c r="E1" s="96"/>
      <c r="F1" s="96"/>
      <c r="G1" s="96"/>
      <c r="H1" s="97"/>
      <c r="I1" s="70"/>
    </row>
    <row r="2" spans="1:9" x14ac:dyDescent="0.25">
      <c r="C2" s="85" t="s">
        <v>67</v>
      </c>
      <c r="D2" s="85"/>
      <c r="E2" s="61"/>
    </row>
    <row r="3" spans="1:9" ht="69" x14ac:dyDescent="0.25">
      <c r="A3" s="5" t="s">
        <v>72</v>
      </c>
      <c r="B3" s="5" t="s">
        <v>0</v>
      </c>
      <c r="C3" s="6" t="s">
        <v>49</v>
      </c>
      <c r="D3" s="6" t="s">
        <v>73</v>
      </c>
      <c r="E3" s="6"/>
      <c r="F3" s="78" t="s">
        <v>176</v>
      </c>
      <c r="G3" s="6" t="s">
        <v>65</v>
      </c>
      <c r="H3" s="6" t="s">
        <v>66</v>
      </c>
    </row>
    <row r="4" spans="1:9" s="11" customFormat="1" x14ac:dyDescent="0.25">
      <c r="A4" s="14" t="s">
        <v>1</v>
      </c>
      <c r="B4" s="14"/>
      <c r="C4" s="14"/>
      <c r="D4" s="14"/>
      <c r="E4" s="14"/>
      <c r="F4" s="60"/>
      <c r="G4" s="60"/>
      <c r="H4" s="60"/>
      <c r="I4" s="71"/>
    </row>
    <row r="5" spans="1:9" ht="55.2" x14ac:dyDescent="0.25">
      <c r="A5" s="29" t="s">
        <v>2</v>
      </c>
      <c r="B5" s="29" t="s">
        <v>3</v>
      </c>
      <c r="C5" s="30">
        <v>600</v>
      </c>
      <c r="D5" s="31">
        <v>474.51794798444604</v>
      </c>
      <c r="E5" s="31"/>
      <c r="F5" s="76">
        <f>246.26124518+0.19249332</f>
        <v>246.45373850000001</v>
      </c>
      <c r="G5" s="27" t="s">
        <v>167</v>
      </c>
      <c r="H5" s="27" t="s">
        <v>170</v>
      </c>
    </row>
    <row r="6" spans="1:9" ht="41.4" x14ac:dyDescent="0.25">
      <c r="A6" s="29" t="s">
        <v>4</v>
      </c>
      <c r="B6" s="29" t="s">
        <v>3</v>
      </c>
      <c r="C6" s="30">
        <v>300</v>
      </c>
      <c r="D6" s="31">
        <v>279.40928638672699</v>
      </c>
      <c r="E6" s="31"/>
      <c r="F6" s="76">
        <f>125.97949876+2.6782391</f>
        <v>128.65773786</v>
      </c>
      <c r="G6" s="27" t="s">
        <v>144</v>
      </c>
      <c r="H6" s="27" t="s">
        <v>145</v>
      </c>
    </row>
    <row r="7" spans="1:9" ht="55.2" x14ac:dyDescent="0.25">
      <c r="A7" s="29" t="s">
        <v>5</v>
      </c>
      <c r="B7" s="29" t="s">
        <v>3</v>
      </c>
      <c r="C7" s="30">
        <v>164</v>
      </c>
      <c r="D7" s="31">
        <v>404.85265667197098</v>
      </c>
      <c r="E7" s="31"/>
      <c r="F7" s="76">
        <f>435.32650486+2.6782391</f>
        <v>438.00474395999998</v>
      </c>
      <c r="G7" s="27" t="s">
        <v>157</v>
      </c>
      <c r="H7" s="27" t="s">
        <v>146</v>
      </c>
    </row>
    <row r="8" spans="1:9" x14ac:dyDescent="0.25">
      <c r="A8" s="29" t="s">
        <v>6</v>
      </c>
      <c r="B8" s="29" t="s">
        <v>3</v>
      </c>
      <c r="C8" s="30">
        <v>60</v>
      </c>
      <c r="D8" s="31">
        <v>69.768938883271133</v>
      </c>
      <c r="E8" s="31"/>
      <c r="F8" s="76">
        <v>13.78179639</v>
      </c>
      <c r="G8" s="27" t="s">
        <v>118</v>
      </c>
      <c r="H8" s="27" t="s">
        <v>158</v>
      </c>
    </row>
    <row r="9" spans="1:9" ht="41.4" x14ac:dyDescent="0.25">
      <c r="A9" s="29" t="s">
        <v>7</v>
      </c>
      <c r="B9" s="29" t="s">
        <v>8</v>
      </c>
      <c r="C9" s="30">
        <v>105</v>
      </c>
      <c r="D9" s="31">
        <v>103.07281250000001</v>
      </c>
      <c r="E9" s="31"/>
      <c r="F9" s="76">
        <f>83.17602672</f>
        <v>83.176026719999996</v>
      </c>
      <c r="G9" s="28" t="s">
        <v>147</v>
      </c>
      <c r="H9" s="28" t="s">
        <v>148</v>
      </c>
    </row>
    <row r="10" spans="1:9" ht="27.6" x14ac:dyDescent="0.25">
      <c r="A10" s="29" t="s">
        <v>9</v>
      </c>
      <c r="B10" s="29" t="s">
        <v>8</v>
      </c>
      <c r="C10" s="30">
        <v>35.01</v>
      </c>
      <c r="D10" s="31">
        <v>60.265703013234969</v>
      </c>
      <c r="E10" s="31"/>
      <c r="F10" s="76">
        <v>47.301953140000002</v>
      </c>
      <c r="G10" s="27"/>
      <c r="H10" s="27" t="s">
        <v>149</v>
      </c>
    </row>
    <row r="11" spans="1:9" x14ac:dyDescent="0.25">
      <c r="A11" s="32" t="s">
        <v>10</v>
      </c>
      <c r="B11" s="32"/>
      <c r="C11" s="32"/>
      <c r="D11" s="32"/>
      <c r="E11" s="32"/>
      <c r="F11" s="79"/>
      <c r="G11" s="33"/>
      <c r="H11" s="33"/>
    </row>
    <row r="12" spans="1:9" x14ac:dyDescent="0.25">
      <c r="A12" s="29" t="s">
        <v>11</v>
      </c>
      <c r="B12" s="29" t="s">
        <v>12</v>
      </c>
      <c r="C12" s="30">
        <v>3</v>
      </c>
      <c r="D12" s="34" t="s">
        <v>85</v>
      </c>
      <c r="E12" s="34"/>
      <c r="F12" s="76"/>
      <c r="G12" s="27"/>
      <c r="H12" s="27"/>
    </row>
    <row r="13" spans="1:9" x14ac:dyDescent="0.25">
      <c r="A13" s="29" t="s">
        <v>13</v>
      </c>
      <c r="B13" s="29" t="s">
        <v>8</v>
      </c>
      <c r="C13" s="30">
        <v>10</v>
      </c>
      <c r="D13" s="34" t="s">
        <v>85</v>
      </c>
      <c r="E13" s="34"/>
      <c r="F13" s="76">
        <v>2.3994309999999999</v>
      </c>
      <c r="G13" s="27"/>
      <c r="H13" s="27" t="s">
        <v>156</v>
      </c>
    </row>
    <row r="14" spans="1:9" x14ac:dyDescent="0.25">
      <c r="A14" s="32" t="s">
        <v>14</v>
      </c>
      <c r="B14" s="32"/>
      <c r="C14" s="32"/>
      <c r="D14" s="32"/>
      <c r="E14" s="32"/>
      <c r="F14" s="79"/>
      <c r="G14" s="33"/>
      <c r="H14" s="33"/>
    </row>
    <row r="15" spans="1:9" ht="41.4" x14ac:dyDescent="0.25">
      <c r="A15" s="29" t="s">
        <v>15</v>
      </c>
      <c r="B15" s="29" t="s">
        <v>8</v>
      </c>
      <c r="C15" s="30">
        <v>74.040893980000007</v>
      </c>
      <c r="D15" s="31">
        <v>67</v>
      </c>
      <c r="E15" s="31"/>
      <c r="F15" s="76">
        <f>66.86734604</f>
        <v>66.867346040000001</v>
      </c>
      <c r="G15" s="27" t="s">
        <v>113</v>
      </c>
      <c r="H15" s="27" t="s">
        <v>159</v>
      </c>
    </row>
    <row r="16" spans="1:9" ht="27.6" x14ac:dyDescent="0.25">
      <c r="A16" s="29" t="s">
        <v>16</v>
      </c>
      <c r="B16" s="29" t="s">
        <v>8</v>
      </c>
      <c r="C16" s="30">
        <v>13.704599999999999</v>
      </c>
      <c r="D16" s="31">
        <v>29.067159099115365</v>
      </c>
      <c r="E16" s="31"/>
      <c r="F16" s="76">
        <v>16.58389</v>
      </c>
      <c r="G16" s="27" t="s">
        <v>150</v>
      </c>
      <c r="H16" s="27" t="s">
        <v>151</v>
      </c>
    </row>
    <row r="17" spans="1:8" ht="41.4" x14ac:dyDescent="0.25">
      <c r="A17" s="29" t="s">
        <v>17</v>
      </c>
      <c r="B17" s="29" t="s">
        <v>8</v>
      </c>
      <c r="C17" s="30">
        <v>10.5</v>
      </c>
      <c r="D17" s="31">
        <v>8.2725000000000009</v>
      </c>
      <c r="E17" s="31"/>
      <c r="F17" s="76">
        <v>8.0839493999999998</v>
      </c>
      <c r="G17" s="28" t="s">
        <v>153</v>
      </c>
      <c r="H17" s="27" t="s">
        <v>152</v>
      </c>
    </row>
    <row r="18" spans="1:8" x14ac:dyDescent="0.25">
      <c r="A18" s="29" t="s">
        <v>18</v>
      </c>
      <c r="B18" s="29" t="s">
        <v>8</v>
      </c>
      <c r="C18" s="30">
        <v>3.948</v>
      </c>
      <c r="D18" s="31">
        <v>4.4774000000000003</v>
      </c>
      <c r="E18" s="31"/>
      <c r="F18" s="80">
        <v>3.5129999999999999</v>
      </c>
      <c r="G18" s="28" t="s">
        <v>155</v>
      </c>
      <c r="H18" s="27" t="s">
        <v>154</v>
      </c>
    </row>
    <row r="19" spans="1:8" x14ac:dyDescent="0.25">
      <c r="A19" s="36" t="s">
        <v>74</v>
      </c>
      <c r="B19" s="29" t="s">
        <v>8</v>
      </c>
      <c r="C19" s="40" t="s">
        <v>85</v>
      </c>
      <c r="D19" s="31">
        <v>27.730396319999997</v>
      </c>
      <c r="E19" s="31"/>
      <c r="F19" s="76">
        <v>0.90702105</v>
      </c>
      <c r="G19" s="27" t="s">
        <v>124</v>
      </c>
      <c r="H19" s="27" t="s">
        <v>125</v>
      </c>
    </row>
    <row r="20" spans="1:8" x14ac:dyDescent="0.25">
      <c r="A20" s="32" t="s">
        <v>19</v>
      </c>
      <c r="B20" s="32"/>
      <c r="C20" s="32"/>
      <c r="D20" s="32"/>
      <c r="E20" s="32"/>
      <c r="F20" s="79"/>
      <c r="G20" s="33"/>
      <c r="H20" s="33"/>
    </row>
    <row r="21" spans="1:8" x14ac:dyDescent="0.25">
      <c r="A21" s="29" t="s">
        <v>20</v>
      </c>
      <c r="B21" s="29" t="s">
        <v>12</v>
      </c>
      <c r="C21" s="30">
        <v>-1.0728</v>
      </c>
      <c r="D21" s="31">
        <v>-1.4</v>
      </c>
      <c r="E21" s="31"/>
      <c r="F21" s="80">
        <v>-0.80999224999999997</v>
      </c>
      <c r="G21" s="28"/>
      <c r="H21" s="27" t="s">
        <v>171</v>
      </c>
    </row>
    <row r="22" spans="1:8" ht="27.6" x14ac:dyDescent="0.25">
      <c r="A22" s="29" t="s">
        <v>21</v>
      </c>
      <c r="B22" s="29" t="s">
        <v>12</v>
      </c>
      <c r="C22" s="30">
        <v>193</v>
      </c>
      <c r="D22" s="31">
        <v>98</v>
      </c>
      <c r="E22" s="31"/>
      <c r="F22" s="81">
        <v>139.409887</v>
      </c>
      <c r="G22" s="64" t="s">
        <v>166</v>
      </c>
      <c r="H22" s="27" t="s">
        <v>172</v>
      </c>
    </row>
    <row r="23" spans="1:8" x14ac:dyDescent="0.25">
      <c r="A23" s="32" t="s">
        <v>24</v>
      </c>
      <c r="B23" s="32"/>
      <c r="C23" s="32"/>
      <c r="D23" s="32"/>
      <c r="E23" s="32"/>
      <c r="F23" s="79"/>
      <c r="G23" s="33"/>
      <c r="H23" s="33"/>
    </row>
    <row r="24" spans="1:8" ht="55.2" x14ac:dyDescent="0.25">
      <c r="A24" s="29" t="s">
        <v>25</v>
      </c>
      <c r="B24" s="29" t="s">
        <v>26</v>
      </c>
      <c r="C24" s="30">
        <v>176</v>
      </c>
      <c r="D24" s="31">
        <v>125</v>
      </c>
      <c r="E24" s="31"/>
      <c r="F24" s="76">
        <v>110.32203634000001</v>
      </c>
      <c r="G24" s="28" t="s">
        <v>163</v>
      </c>
      <c r="H24" s="27" t="s">
        <v>63</v>
      </c>
    </row>
    <row r="25" spans="1:8" x14ac:dyDescent="0.25">
      <c r="A25" s="29" t="s">
        <v>27</v>
      </c>
      <c r="B25" s="29" t="s">
        <v>8</v>
      </c>
      <c r="C25" s="30">
        <v>50</v>
      </c>
      <c r="D25" s="31" t="s">
        <v>85</v>
      </c>
      <c r="E25" s="31"/>
      <c r="F25" s="76">
        <v>23.463591999999998</v>
      </c>
      <c r="G25" s="27" t="s">
        <v>136</v>
      </c>
      <c r="H25" s="27" t="s">
        <v>156</v>
      </c>
    </row>
    <row r="26" spans="1:8" x14ac:dyDescent="0.25">
      <c r="A26" s="32" t="s">
        <v>28</v>
      </c>
      <c r="B26" s="32"/>
      <c r="C26" s="32"/>
      <c r="D26" s="32"/>
      <c r="E26" s="32"/>
      <c r="F26" s="79"/>
      <c r="G26" s="33"/>
      <c r="H26" s="33"/>
    </row>
    <row r="27" spans="1:8" x14ac:dyDescent="0.25">
      <c r="A27" s="29" t="s">
        <v>29</v>
      </c>
      <c r="B27" s="29" t="s">
        <v>8</v>
      </c>
      <c r="C27" s="30">
        <v>0.08</v>
      </c>
      <c r="D27" s="40" t="s">
        <v>85</v>
      </c>
      <c r="E27" s="40"/>
      <c r="F27" s="76"/>
      <c r="G27" s="89" t="s">
        <v>162</v>
      </c>
      <c r="H27" s="27"/>
    </row>
    <row r="28" spans="1:8" ht="27.6" x14ac:dyDescent="0.25">
      <c r="A28" s="29" t="s">
        <v>30</v>
      </c>
      <c r="B28" s="29" t="s">
        <v>8</v>
      </c>
      <c r="C28" s="30">
        <v>0.03</v>
      </c>
      <c r="D28" s="40" t="s">
        <v>85</v>
      </c>
      <c r="E28" s="40"/>
      <c r="F28" s="76"/>
      <c r="G28" s="89"/>
      <c r="H28" s="27"/>
    </row>
    <row r="29" spans="1:8" x14ac:dyDescent="0.25">
      <c r="A29" s="29" t="s">
        <v>31</v>
      </c>
      <c r="B29" s="29" t="s">
        <v>32</v>
      </c>
      <c r="C29" s="30">
        <v>0.2258445</v>
      </c>
      <c r="D29" s="40" t="s">
        <v>85</v>
      </c>
      <c r="E29" s="40"/>
      <c r="F29" s="76"/>
      <c r="G29" s="89"/>
      <c r="H29" s="27"/>
    </row>
    <row r="30" spans="1:8" x14ac:dyDescent="0.25">
      <c r="A30" s="29" t="s">
        <v>33</v>
      </c>
      <c r="B30" s="29" t="s">
        <v>34</v>
      </c>
      <c r="C30" s="30">
        <v>1.4345546333333334</v>
      </c>
      <c r="D30" s="40" t="s">
        <v>85</v>
      </c>
      <c r="E30" s="40"/>
      <c r="F30" s="76"/>
      <c r="G30" s="89"/>
      <c r="H30" s="27"/>
    </row>
    <row r="31" spans="1:8" x14ac:dyDescent="0.25">
      <c r="A31" s="29" t="s">
        <v>35</v>
      </c>
      <c r="B31" s="29" t="s">
        <v>34</v>
      </c>
      <c r="C31" s="30">
        <v>5.3874193469199998</v>
      </c>
      <c r="D31" s="40" t="s">
        <v>85</v>
      </c>
      <c r="E31" s="40"/>
      <c r="F31" s="76"/>
      <c r="G31" s="89"/>
      <c r="H31" s="27"/>
    </row>
    <row r="32" spans="1:8" ht="27.6" x14ac:dyDescent="0.25">
      <c r="A32" s="29" t="s">
        <v>36</v>
      </c>
      <c r="B32" s="29" t="s">
        <v>34</v>
      </c>
      <c r="C32" s="30">
        <v>5.5321300000000011E-2</v>
      </c>
      <c r="D32" s="40" t="s">
        <v>85</v>
      </c>
      <c r="E32" s="40"/>
      <c r="F32" s="76"/>
      <c r="G32" s="89"/>
      <c r="H32" s="27"/>
    </row>
    <row r="33" spans="1:9" ht="41.4" x14ac:dyDescent="0.25">
      <c r="A33" s="29" t="s">
        <v>134</v>
      </c>
      <c r="B33" s="29" t="s">
        <v>3</v>
      </c>
      <c r="C33" s="40" t="s">
        <v>85</v>
      </c>
      <c r="D33" s="40" t="s">
        <v>85</v>
      </c>
      <c r="E33" s="40"/>
      <c r="F33" s="76">
        <v>5.5941662600000006</v>
      </c>
      <c r="G33" s="65" t="s">
        <v>160</v>
      </c>
      <c r="H33" s="27" t="s">
        <v>121</v>
      </c>
    </row>
    <row r="34" spans="1:9" x14ac:dyDescent="0.25">
      <c r="A34" s="32" t="s">
        <v>37</v>
      </c>
      <c r="B34" s="32"/>
      <c r="C34" s="32"/>
      <c r="D34" s="32"/>
      <c r="E34" s="32"/>
      <c r="F34" s="33"/>
      <c r="G34" s="33"/>
      <c r="H34" s="33"/>
    </row>
    <row r="35" spans="1:9" x14ac:dyDescent="0.25">
      <c r="A35" s="29" t="s">
        <v>38</v>
      </c>
      <c r="B35" s="29" t="s">
        <v>32</v>
      </c>
      <c r="C35" s="30">
        <v>20.13852289395518</v>
      </c>
      <c r="D35" s="31">
        <v>18</v>
      </c>
      <c r="E35" s="31"/>
      <c r="F35" s="31"/>
      <c r="G35" s="27"/>
      <c r="H35" s="27"/>
    </row>
    <row r="36" spans="1:9" x14ac:dyDescent="0.25">
      <c r="A36" s="29" t="s">
        <v>39</v>
      </c>
      <c r="B36" s="29" t="s">
        <v>32</v>
      </c>
      <c r="C36" s="30">
        <v>110</v>
      </c>
      <c r="D36" s="31">
        <v>140</v>
      </c>
      <c r="E36" s="31"/>
      <c r="F36" s="31"/>
      <c r="G36" s="27"/>
      <c r="H36" s="27"/>
    </row>
    <row r="37" spans="1:9" ht="55.2" x14ac:dyDescent="0.25">
      <c r="A37" s="29" t="s">
        <v>40</v>
      </c>
      <c r="B37" s="29" t="s">
        <v>41</v>
      </c>
      <c r="C37" s="30">
        <v>49.365348621120113</v>
      </c>
      <c r="D37" s="34" t="s">
        <v>85</v>
      </c>
      <c r="E37" s="34"/>
      <c r="F37" s="35">
        <v>212.65602912</v>
      </c>
      <c r="G37" s="64" t="s">
        <v>161</v>
      </c>
      <c r="H37" s="27" t="s">
        <v>173</v>
      </c>
    </row>
    <row r="38" spans="1:9" x14ac:dyDescent="0.25">
      <c r="A38" s="29"/>
      <c r="B38" s="29"/>
      <c r="C38" s="30"/>
      <c r="D38" s="34"/>
      <c r="E38" s="34"/>
      <c r="F38" s="35"/>
      <c r="G38" s="64"/>
      <c r="H38" s="27"/>
    </row>
    <row r="39" spans="1:9" ht="18" customHeight="1" x14ac:dyDescent="0.25">
      <c r="A39" s="98" t="s">
        <v>99</v>
      </c>
      <c r="B39" s="98"/>
      <c r="C39" s="98"/>
      <c r="D39" s="98"/>
      <c r="E39" s="98"/>
      <c r="F39" s="98"/>
      <c r="G39" s="98"/>
      <c r="H39" s="99"/>
    </row>
    <row r="40" spans="1:9" ht="69" x14ac:dyDescent="0.25">
      <c r="A40" s="46"/>
      <c r="B40" s="46"/>
      <c r="C40" s="16" t="s">
        <v>107</v>
      </c>
      <c r="D40" s="16" t="s">
        <v>100</v>
      </c>
      <c r="E40" s="46"/>
      <c r="F40" s="77" t="s">
        <v>176</v>
      </c>
      <c r="G40" s="6" t="s">
        <v>65</v>
      </c>
      <c r="H40" s="6" t="s">
        <v>66</v>
      </c>
    </row>
    <row r="41" spans="1:9" ht="27.6" x14ac:dyDescent="0.25">
      <c r="A41" s="43" t="s">
        <v>101</v>
      </c>
      <c r="B41" s="44" t="s">
        <v>3</v>
      </c>
      <c r="C41" s="94">
        <v>1000</v>
      </c>
      <c r="D41" s="21">
        <v>116.05818726788607</v>
      </c>
      <c r="E41" s="45"/>
      <c r="F41" s="21"/>
      <c r="G41" s="27" t="s">
        <v>169</v>
      </c>
      <c r="H41" s="27" t="s">
        <v>125</v>
      </c>
    </row>
    <row r="42" spans="1:9" x14ac:dyDescent="0.25">
      <c r="A42" s="43" t="s">
        <v>102</v>
      </c>
      <c r="B42" s="44" t="s">
        <v>3</v>
      </c>
      <c r="C42" s="95"/>
      <c r="D42" s="21">
        <v>85.944179999999989</v>
      </c>
      <c r="E42" s="45"/>
      <c r="F42" s="21">
        <v>22.483892789999999</v>
      </c>
      <c r="G42" s="55" t="s">
        <v>168</v>
      </c>
      <c r="H42" s="27" t="s">
        <v>174</v>
      </c>
    </row>
    <row r="43" spans="1:9" x14ac:dyDescent="0.25">
      <c r="A43" s="43" t="s">
        <v>103</v>
      </c>
      <c r="B43" s="29" t="s">
        <v>8</v>
      </c>
      <c r="C43" s="95"/>
      <c r="D43" s="21">
        <v>253.5200754</v>
      </c>
      <c r="E43" s="45"/>
      <c r="F43" s="82">
        <v>80.107644879999995</v>
      </c>
      <c r="G43" s="83" t="s">
        <v>175</v>
      </c>
      <c r="H43" s="55" t="s">
        <v>149</v>
      </c>
    </row>
    <row r="44" spans="1:9" ht="27.6" x14ac:dyDescent="0.25">
      <c r="A44" s="43" t="s">
        <v>104</v>
      </c>
      <c r="B44" s="29" t="s">
        <v>8</v>
      </c>
      <c r="C44" s="95"/>
      <c r="D44" s="21">
        <v>88</v>
      </c>
      <c r="E44" s="45"/>
      <c r="F44" s="74">
        <v>90.839103620000003</v>
      </c>
      <c r="G44" s="75" t="s">
        <v>165</v>
      </c>
      <c r="H44" s="55" t="s">
        <v>164</v>
      </c>
    </row>
    <row r="45" spans="1:9" x14ac:dyDescent="0.25">
      <c r="A45" s="43" t="s">
        <v>105</v>
      </c>
      <c r="B45" s="29" t="s">
        <v>12</v>
      </c>
      <c r="C45" s="95"/>
      <c r="D45" s="21">
        <v>7.2</v>
      </c>
      <c r="E45" s="45"/>
      <c r="F45" s="21">
        <v>7.39</v>
      </c>
      <c r="G45" s="55"/>
      <c r="H45" s="55" t="s">
        <v>128</v>
      </c>
    </row>
    <row r="46" spans="1:9" ht="27.6" x14ac:dyDescent="0.25">
      <c r="A46" s="46" t="s">
        <v>68</v>
      </c>
      <c r="B46" s="47"/>
      <c r="C46" s="48">
        <f>SUM(C5:C10,C12:C13,C15:C19,C21:C22,C24:C25,C27:C32,C41)</f>
        <v>2804.3438337602538</v>
      </c>
      <c r="D46" s="48">
        <f>SUM(D5:D10,D12:D13,D15:D19,D21:D22,D24:D25,D27:D32,D41,D42,D43,D44,D45)</f>
        <v>2300.7572435266511</v>
      </c>
      <c r="E46" s="48"/>
      <c r="F46" s="48">
        <f>SUM(F5:F10,F12:F13,F15:F19,F21:F22,F24:F25,F27:F33,F41:F45)</f>
        <v>1534.5309647000001</v>
      </c>
      <c r="G46" s="49"/>
      <c r="H46" s="49"/>
    </row>
    <row r="47" spans="1:9" s="2" customFormat="1" x14ac:dyDescent="0.25">
      <c r="A47" s="46" t="s">
        <v>71</v>
      </c>
      <c r="B47" s="46"/>
      <c r="C47" s="48">
        <f>SUM(C5:C10,C12:C13,C15:C19,C21:C22,C24:C25,C27:C32,C35:C45)</f>
        <v>2983.8477052753287</v>
      </c>
      <c r="D47" s="48">
        <f>SUM(D5:D10,D12:D13,D15:D19,D21:D22,D24:D25,D27:D32,D35:D45)</f>
        <v>2458.7572435266511</v>
      </c>
      <c r="E47" s="48"/>
      <c r="F47" s="48">
        <f>SUM(F5:F10,F12:F13,F15:F19,F21:F22,F24:F25,F27:F33,F35:F45)</f>
        <v>1747.1869938200002</v>
      </c>
      <c r="G47" s="46"/>
      <c r="H47" s="46"/>
      <c r="I47" s="72"/>
    </row>
    <row r="48" spans="1:9" s="69" customFormat="1" x14ac:dyDescent="0.25">
      <c r="A48" s="67"/>
      <c r="B48" s="67"/>
      <c r="C48" s="68"/>
      <c r="D48" s="68"/>
      <c r="E48" s="68"/>
      <c r="F48" s="68"/>
      <c r="G48" s="67"/>
      <c r="H48" s="67"/>
      <c r="I48" s="73"/>
    </row>
    <row r="49" spans="1:9" s="69" customFormat="1" x14ac:dyDescent="0.25">
      <c r="A49" s="67"/>
      <c r="B49" s="67"/>
      <c r="C49" s="68"/>
      <c r="D49" s="68"/>
      <c r="E49" s="68"/>
      <c r="F49" s="68"/>
      <c r="G49" s="67"/>
      <c r="H49" s="67"/>
      <c r="I49" s="73"/>
    </row>
    <row r="50" spans="1:9" x14ac:dyDescent="0.25">
      <c r="A50" s="27"/>
      <c r="B50" s="27"/>
      <c r="C50" s="31"/>
      <c r="D50" s="31"/>
      <c r="E50" s="31"/>
      <c r="F50" s="31"/>
      <c r="G50" s="27"/>
      <c r="H50" s="27"/>
    </row>
    <row r="51" spans="1:9" x14ac:dyDescent="0.25">
      <c r="A51" s="27" t="s">
        <v>44</v>
      </c>
      <c r="B51" s="29" t="s">
        <v>41</v>
      </c>
      <c r="C51" s="31">
        <f>SUM(C37)</f>
        <v>49.365348621120113</v>
      </c>
      <c r="D51" s="31">
        <f>SUM(D37)</f>
        <v>0</v>
      </c>
      <c r="E51" s="31"/>
      <c r="F51" s="31">
        <v>168.19745554000002</v>
      </c>
      <c r="G51" s="27"/>
      <c r="H51" s="27"/>
    </row>
    <row r="52" spans="1:9" x14ac:dyDescent="0.25">
      <c r="A52" s="27" t="s">
        <v>45</v>
      </c>
      <c r="B52" s="29" t="s">
        <v>34</v>
      </c>
      <c r="C52" s="31">
        <f>SUM(C30:C32)</f>
        <v>6.8772952802533336</v>
      </c>
      <c r="D52" s="31">
        <f>SUM(D30:D32)</f>
        <v>0</v>
      </c>
      <c r="E52" s="31"/>
      <c r="F52" s="31">
        <v>10.156838480000001</v>
      </c>
      <c r="G52" s="27"/>
      <c r="H52" s="27"/>
    </row>
    <row r="53" spans="1:9" x14ac:dyDescent="0.25">
      <c r="A53" s="27" t="s">
        <v>46</v>
      </c>
      <c r="B53" s="29" t="s">
        <v>32</v>
      </c>
      <c r="C53" s="31">
        <f>SUM(C35:C36,C29)</f>
        <v>130.36436739395518</v>
      </c>
      <c r="D53" s="31">
        <f>SUM(D35:D36,D29)</f>
        <v>158</v>
      </c>
      <c r="E53" s="31"/>
      <c r="F53" s="31">
        <v>34.301735100000002</v>
      </c>
      <c r="G53" s="27"/>
      <c r="H53" s="27"/>
    </row>
    <row r="54" spans="1:9" x14ac:dyDescent="0.25">
      <c r="A54" s="46" t="s">
        <v>69</v>
      </c>
      <c r="B54" s="47"/>
      <c r="C54" s="48">
        <f>SUM(C51:C53)</f>
        <v>186.60701129532862</v>
      </c>
      <c r="D54" s="48">
        <f t="shared" ref="D54" si="0">SUM(D51:D53)</f>
        <v>158</v>
      </c>
      <c r="E54" s="48"/>
      <c r="F54" s="48">
        <f>SUM(F51:F53)</f>
        <v>212.65602912000003</v>
      </c>
      <c r="G54" s="49"/>
      <c r="H54" s="49"/>
    </row>
    <row r="55" spans="1:9" x14ac:dyDescent="0.25">
      <c r="A55" s="27" t="s">
        <v>42</v>
      </c>
      <c r="B55" s="29" t="s">
        <v>12</v>
      </c>
      <c r="C55" s="31">
        <f>SUM(C21:C22,C12)</f>
        <v>194.9272</v>
      </c>
      <c r="D55" s="31">
        <f>SUM(D21:D22,D12,D45)</f>
        <v>103.8</v>
      </c>
      <c r="E55" s="31"/>
      <c r="F55" s="31">
        <f>SUM(F21:F22,F12,F45)</f>
        <v>145.98989474999999</v>
      </c>
      <c r="G55" s="27"/>
      <c r="H55" s="27"/>
    </row>
    <row r="56" spans="1:9" x14ac:dyDescent="0.25">
      <c r="A56" s="27" t="s">
        <v>43</v>
      </c>
      <c r="B56" s="29" t="s">
        <v>3</v>
      </c>
      <c r="C56" s="31">
        <f>SUM(C5:C8)</f>
        <v>1124</v>
      </c>
      <c r="D56" s="31">
        <f>SUM(D5:D8,D41,D42)</f>
        <v>1430.551197194301</v>
      </c>
      <c r="E56" s="31"/>
      <c r="F56" s="31">
        <f>SUM(F5:F8,F33,F41,F42)</f>
        <v>854.97607575999984</v>
      </c>
      <c r="G56" s="27"/>
      <c r="H56" s="27"/>
    </row>
    <row r="57" spans="1:9" x14ac:dyDescent="0.25">
      <c r="A57" s="27" t="s">
        <v>47</v>
      </c>
      <c r="B57" s="29" t="s">
        <v>8</v>
      </c>
      <c r="C57" s="31">
        <f>SUM(C9:C10,C13,C15:C19,C25,C27:C28)</f>
        <v>302.31349397999998</v>
      </c>
      <c r="D57" s="31">
        <f>SUM(D9:D10,D13,D15:D19,D25,D27:D28,D43,D44)</f>
        <v>641.40604633235034</v>
      </c>
      <c r="E57" s="31"/>
      <c r="F57" s="31">
        <f>SUM(F9:F10,F13,F15:F19,F25,F27:F28,F43,F44)</f>
        <v>423.24295784999998</v>
      </c>
      <c r="G57" s="27"/>
      <c r="H57" s="27"/>
    </row>
    <row r="58" spans="1:9" x14ac:dyDescent="0.25">
      <c r="A58" s="27" t="s">
        <v>48</v>
      </c>
      <c r="B58" s="29" t="s">
        <v>26</v>
      </c>
      <c r="C58" s="31">
        <f>SUM(C24)</f>
        <v>176</v>
      </c>
      <c r="D58" s="31">
        <f>SUM(D24)</f>
        <v>125</v>
      </c>
      <c r="E58" s="31"/>
      <c r="F58" s="31">
        <f>SUM(F24)</f>
        <v>110.32203634000001</v>
      </c>
      <c r="G58" s="27"/>
      <c r="H58" s="27"/>
    </row>
    <row r="59" spans="1:9" x14ac:dyDescent="0.25">
      <c r="A59" s="27" t="s">
        <v>111</v>
      </c>
      <c r="B59" s="36" t="s">
        <v>110</v>
      </c>
      <c r="C59" s="31"/>
      <c r="D59" s="31"/>
      <c r="E59" s="31"/>
      <c r="F59" s="31"/>
      <c r="G59" s="27"/>
      <c r="H59" s="27"/>
    </row>
    <row r="60" spans="1:9" x14ac:dyDescent="0.25">
      <c r="A60" s="46" t="s">
        <v>70</v>
      </c>
      <c r="B60" s="49"/>
      <c r="C60" s="48">
        <f>SUM(C55:C58)+C41</f>
        <v>2797.2406939800003</v>
      </c>
      <c r="D60" s="48">
        <f t="shared" ref="D60" si="1">SUM(D55:D58)</f>
        <v>2300.7572435266511</v>
      </c>
      <c r="E60" s="48"/>
      <c r="F60" s="48">
        <f>SUM(F55:F58)</f>
        <v>1534.5309646999999</v>
      </c>
      <c r="G60" s="49"/>
      <c r="H60" s="49"/>
    </row>
    <row r="62" spans="1:9" x14ac:dyDescent="0.25">
      <c r="C62" s="4"/>
      <c r="D62" s="4"/>
      <c r="E62" s="4"/>
      <c r="F62" s="4"/>
    </row>
  </sheetData>
  <mergeCells count="5">
    <mergeCell ref="C41:C45"/>
    <mergeCell ref="A1:H1"/>
    <mergeCell ref="A39:H39"/>
    <mergeCell ref="C2:D2"/>
    <mergeCell ref="G27:G3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15.5.</vt:lpstr>
      <vt:lpstr>1.6.</vt:lpstr>
      <vt:lpstr>5.7.</vt:lpstr>
      <vt:lpstr>31.8.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2020-06-05T07:05:15Z</dcterms:created>
  <dcterms:modified xsi:type="dcterms:W3CDTF">2020-08-31T07:03:44Z</dcterms:modified>
</cp:coreProperties>
</file>