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xr:revisionPtr revIDLastSave="0" documentId="13_ncr:1_{F690A80C-802F-4841-ADD1-B1CEAD8E9D57}" xr6:coauthVersionLast="45" xr6:coauthVersionMax="45" xr10:uidLastSave="{00000000-0000-0000-0000-000000000000}"/>
  <bookViews>
    <workbookView xWindow="-120" yWindow="-120" windowWidth="29040" windowHeight="17640" activeTab="3" xr2:uid="{00000000-000D-0000-FFFF-FFFF00000000}"/>
  </bookViews>
  <sheets>
    <sheet name="15 May" sheetId="7" r:id="rId1"/>
    <sheet name="1 June" sheetId="6" r:id="rId2"/>
    <sheet name="5 July" sheetId="5" r:id="rId3"/>
    <sheet name="31 August"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0" i="7" l="1"/>
  <c r="D50" i="7"/>
  <c r="C50" i="7"/>
  <c r="E49" i="7"/>
  <c r="D49" i="7"/>
  <c r="C49" i="7"/>
  <c r="E48" i="7"/>
  <c r="D48" i="7"/>
  <c r="C48" i="7"/>
  <c r="E47" i="7"/>
  <c r="E51" i="7" s="1"/>
  <c r="D47" i="7"/>
  <c r="D51" i="7" s="1"/>
  <c r="C47" i="7"/>
  <c r="C51" i="7" s="1"/>
  <c r="E46" i="7"/>
  <c r="E45" i="7"/>
  <c r="D45" i="7"/>
  <c r="C45" i="7"/>
  <c r="E44" i="7"/>
  <c r="D44" i="7"/>
  <c r="C44" i="7"/>
  <c r="E43" i="7"/>
  <c r="D43" i="7"/>
  <c r="D46" i="7" s="1"/>
  <c r="C43" i="7"/>
  <c r="C46" i="7" s="1"/>
  <c r="E41" i="7"/>
  <c r="D41" i="7"/>
  <c r="C41" i="7"/>
  <c r="E40" i="7"/>
  <c r="D40" i="7"/>
  <c r="C40" i="7"/>
  <c r="I56" i="6"/>
  <c r="J55" i="6"/>
  <c r="F54" i="6"/>
  <c r="D54" i="6"/>
  <c r="C54" i="6"/>
  <c r="J53" i="6"/>
  <c r="D53" i="6"/>
  <c r="C53" i="6"/>
  <c r="J52" i="6"/>
  <c r="F52" i="6"/>
  <c r="D52" i="6"/>
  <c r="C52" i="6"/>
  <c r="J51" i="6"/>
  <c r="J56" i="6" s="1"/>
  <c r="F51" i="6"/>
  <c r="D51" i="6"/>
  <c r="D56" i="6" s="1"/>
  <c r="C51" i="6"/>
  <c r="C56" i="6" s="1"/>
  <c r="F50" i="6"/>
  <c r="D49" i="6"/>
  <c r="C49" i="6"/>
  <c r="D48" i="6"/>
  <c r="C48" i="6"/>
  <c r="C50" i="6" s="1"/>
  <c r="D47" i="6"/>
  <c r="D50" i="6" s="1"/>
  <c r="C47" i="6"/>
  <c r="D45" i="6"/>
  <c r="C45" i="6"/>
  <c r="D44" i="6"/>
  <c r="C44" i="6"/>
  <c r="F25" i="6"/>
  <c r="F16" i="6"/>
  <c r="F15" i="6"/>
  <c r="F9" i="6"/>
  <c r="F44" i="6" s="1"/>
  <c r="I57" i="5"/>
  <c r="K56" i="5"/>
  <c r="J56" i="5"/>
  <c r="F55" i="5"/>
  <c r="D55" i="5"/>
  <c r="C55" i="5"/>
  <c r="J54" i="5"/>
  <c r="D54" i="5"/>
  <c r="C54" i="5"/>
  <c r="J53" i="5"/>
  <c r="F53" i="5"/>
  <c r="D53" i="5"/>
  <c r="C53" i="5"/>
  <c r="K52" i="5"/>
  <c r="K57" i="5" s="1"/>
  <c r="J52" i="5"/>
  <c r="J57" i="5" s="1"/>
  <c r="F52" i="5"/>
  <c r="D52" i="5"/>
  <c r="D57" i="5" s="1"/>
  <c r="C52" i="5"/>
  <c r="C57" i="5" s="1"/>
  <c r="F51" i="5"/>
  <c r="D50" i="5"/>
  <c r="C50" i="5"/>
  <c r="D49" i="5"/>
  <c r="C49" i="5"/>
  <c r="D48" i="5"/>
  <c r="D51" i="5" s="1"/>
  <c r="C48" i="5"/>
  <c r="C51" i="5" s="1"/>
  <c r="K46" i="5"/>
  <c r="D46" i="5"/>
  <c r="C46" i="5"/>
  <c r="K45" i="5"/>
  <c r="D45" i="5"/>
  <c r="C45" i="5"/>
  <c r="F16" i="5"/>
  <c r="F15" i="5"/>
  <c r="F9" i="5"/>
  <c r="F54" i="5" s="1"/>
  <c r="F57" i="5" s="1"/>
  <c r="F56" i="6" l="1"/>
  <c r="F45" i="6"/>
  <c r="F53" i="6"/>
  <c r="F45" i="5"/>
  <c r="F46" i="5"/>
  <c r="F5" i="4" l="1"/>
  <c r="F55" i="4" l="1"/>
  <c r="F7" i="4" l="1"/>
  <c r="D55" i="4"/>
  <c r="D47" i="4" l="1"/>
  <c r="D46" i="4"/>
  <c r="C47" i="4"/>
  <c r="C46" i="4"/>
  <c r="D57" i="4"/>
  <c r="D56" i="4"/>
  <c r="C56" i="4"/>
  <c r="F6" i="4" l="1"/>
  <c r="F56" i="4" l="1"/>
  <c r="F15" i="4"/>
  <c r="F9" i="4"/>
  <c r="F57" i="4" s="1"/>
  <c r="F46" i="4" l="1"/>
  <c r="F47" i="4"/>
  <c r="F58" i="4"/>
  <c r="D58" i="4"/>
  <c r="C58" i="4"/>
  <c r="C57" i="4"/>
  <c r="C55" i="4"/>
  <c r="F54" i="4"/>
  <c r="D53" i="4"/>
  <c r="C53" i="4"/>
  <c r="D52" i="4"/>
  <c r="C52" i="4"/>
  <c r="D51" i="4"/>
  <c r="C51" i="4"/>
  <c r="C59" i="4" l="1"/>
  <c r="D54" i="4"/>
  <c r="C54" i="4"/>
  <c r="D59" i="4"/>
  <c r="F5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Avtor</author>
  </authors>
  <commentList>
    <comment ref="C41" authorId="0" shapeId="0" xr:uid="{00000000-0006-0000-0000-000001000000}">
      <text>
        <r>
          <rPr>
            <b/>
            <sz val="9"/>
            <color indexed="81"/>
            <rFont val="Segoe UI"/>
            <family val="2"/>
            <charset val="238"/>
          </rPr>
          <t>Avtor:</t>
        </r>
        <r>
          <rPr>
            <sz val="9"/>
            <color indexed="81"/>
            <rFont val="Segoe UI"/>
            <family val="2"/>
            <charset val="238"/>
          </rPr>
          <t xml:space="preserve">
Vlada ob sprejemu PKP3 ni specificirala predvidenih finančnih učinkov posameznih ukrepov.</t>
        </r>
      </text>
    </comment>
    <comment ref="C59" authorId="0" shapeId="0" xr:uid="{00000000-0006-0000-0000-000002000000}">
      <text>
        <r>
          <rPr>
            <b/>
            <sz val="9"/>
            <color indexed="81"/>
            <rFont val="Segoe UI"/>
            <family val="2"/>
            <charset val="238"/>
          </rPr>
          <t>Avtor:</t>
        </r>
        <r>
          <rPr>
            <sz val="9"/>
            <color indexed="81"/>
            <rFont val="Segoe UI"/>
            <family val="2"/>
            <charset val="238"/>
          </rPr>
          <t xml:space="preserve">
Vlada ob sprejemu PKP3 ni specificirala predvidenih finančnih učinkov posameznih ukrepov.</t>
        </r>
      </text>
    </comment>
  </commentList>
</comments>
</file>

<file path=xl/sharedStrings.xml><?xml version="1.0" encoding="utf-8"?>
<sst xmlns="http://schemas.openxmlformats.org/spreadsheetml/2006/main" count="596" uniqueCount="250">
  <si>
    <r>
      <rPr>
        <b/>
        <sz val="11"/>
        <color theme="1"/>
        <rFont val="Tw Cen MT"/>
        <family val="2"/>
        <charset val="238"/>
      </rPr>
      <t>ESA</t>
    </r>
  </si>
  <si>
    <r>
      <rPr>
        <b/>
        <sz val="11"/>
        <color theme="1"/>
        <rFont val="Tw Cen MT"/>
        <family val="2"/>
        <charset val="238"/>
      </rPr>
      <t xml:space="preserve">Measures in labour and contributions </t>
    </r>
  </si>
  <si>
    <r>
      <rPr>
        <sz val="11"/>
        <color theme="1"/>
        <rFont val="Tw Cen MT"/>
        <family val="2"/>
        <charset val="238"/>
      </rPr>
      <t xml:space="preserve">Reimbursement of salary compensation for temporarily laid-off workers </t>
    </r>
  </si>
  <si>
    <r>
      <rPr>
        <sz val="11"/>
        <color theme="1"/>
        <rFont val="Tw Cen MT"/>
        <family val="2"/>
        <charset val="238"/>
      </rPr>
      <t xml:space="preserve">D.3 </t>
    </r>
  </si>
  <si>
    <r>
      <rPr>
        <sz val="11"/>
        <color theme="1"/>
        <rFont val="Tw Cen MT"/>
        <family val="2"/>
        <charset val="238"/>
      </rPr>
      <t xml:space="preserve">Payment of social security contributions for temporarily laid-off workers </t>
    </r>
  </si>
  <si>
    <r>
      <rPr>
        <sz val="11"/>
        <color theme="1"/>
        <rFont val="Tw Cen MT"/>
        <family val="2"/>
        <charset val="238"/>
      </rPr>
      <t xml:space="preserve">Payment of social security contributions for pension and disability insurance for working employed persons from the state budget </t>
    </r>
  </si>
  <si>
    <r>
      <rPr>
        <sz val="11"/>
        <color theme="1"/>
        <rFont val="Tw Cen MT"/>
        <family val="2"/>
        <charset val="238"/>
      </rPr>
      <t>Sick pay for employed persons is fully covered by the Health Insurance Institute of Slovenia from the first day of entitlement</t>
    </r>
  </si>
  <si>
    <r>
      <rPr>
        <sz val="11"/>
        <color theme="1"/>
        <rFont val="Tw Cen MT"/>
        <family val="2"/>
        <charset val="238"/>
      </rPr>
      <t>Payment of the monthly basic income to the self-employed, farmers and employees of religious organisations</t>
    </r>
  </si>
  <si>
    <r>
      <rPr>
        <sz val="11"/>
        <color theme="1"/>
        <rFont val="Tw Cen MT"/>
        <family val="2"/>
        <charset val="238"/>
      </rPr>
      <t>D.62</t>
    </r>
  </si>
  <si>
    <r>
      <rPr>
        <sz val="11"/>
        <color theme="1"/>
        <rFont val="Tw Cen MT"/>
        <family val="2"/>
        <charset val="238"/>
      </rPr>
      <t>Payment of social security contributions for the self-employed, farmers and employees of religious organisations from the state budget</t>
    </r>
  </si>
  <si>
    <r>
      <rPr>
        <b/>
        <sz val="11"/>
        <color theme="1"/>
        <rFont val="Tw Cen MT"/>
        <family val="2"/>
        <charset val="238"/>
      </rPr>
      <t xml:space="preserve">Measures in education and science </t>
    </r>
  </si>
  <si>
    <r>
      <rPr>
        <sz val="11"/>
        <color theme="1"/>
        <rFont val="Tw Cen MT"/>
        <family val="2"/>
        <charset val="238"/>
      </rPr>
      <t xml:space="preserve">Financing of salaries for market activities of indirect budget users </t>
    </r>
  </si>
  <si>
    <r>
      <rPr>
        <sz val="11"/>
        <color theme="1"/>
        <rFont val="Tw Cen MT"/>
        <family val="2"/>
        <charset val="238"/>
      </rPr>
      <t>D.1</t>
    </r>
  </si>
  <si>
    <r>
      <rPr>
        <sz val="11"/>
        <color theme="1"/>
        <rFont val="Tw Cen MT"/>
        <family val="2"/>
        <charset val="238"/>
      </rPr>
      <t xml:space="preserve">Funding of private kindergartens </t>
    </r>
  </si>
  <si>
    <r>
      <rPr>
        <b/>
        <sz val="11"/>
        <color theme="1"/>
        <rFont val="Tw Cen MT"/>
        <family val="2"/>
        <charset val="238"/>
      </rPr>
      <t xml:space="preserve">Measures in social protection </t>
    </r>
  </si>
  <si>
    <r>
      <rPr>
        <sz val="11"/>
        <color theme="1"/>
        <rFont val="Tw Cen MT"/>
        <family val="2"/>
        <charset val="238"/>
      </rPr>
      <t>One-off solidarity bonus for pensioners</t>
    </r>
  </si>
  <si>
    <r>
      <rPr>
        <sz val="11"/>
        <color theme="1"/>
        <rFont val="Tw Cen MT"/>
        <family val="2"/>
        <charset val="238"/>
      </rPr>
      <t xml:space="preserve">One-off solidarity bonus for vulnerable groups </t>
    </r>
  </si>
  <si>
    <r>
      <rPr>
        <sz val="11"/>
        <color theme="1"/>
        <rFont val="Tw Cen MT"/>
        <family val="2"/>
        <charset val="238"/>
      </rPr>
      <t xml:space="preserve">One-off solidarity bonus for students </t>
    </r>
  </si>
  <si>
    <r>
      <rPr>
        <sz val="11"/>
        <color theme="1"/>
        <rFont val="Tw Cen MT"/>
        <family val="2"/>
        <charset val="238"/>
      </rPr>
      <t xml:space="preserve">Large family allowance </t>
    </r>
  </si>
  <si>
    <r>
      <rPr>
        <b/>
        <sz val="11"/>
        <color theme="1"/>
        <rFont val="Tw Cen MT"/>
        <family val="2"/>
        <charset val="238"/>
      </rPr>
      <t xml:space="preserve">Measures in the public sector wage policy </t>
    </r>
  </si>
  <si>
    <r>
      <rPr>
        <sz val="11"/>
        <color theme="1"/>
        <rFont val="Tw Cen MT"/>
        <family val="2"/>
        <charset val="238"/>
      </rPr>
      <t>Reduction in salaries of public office holders (direct budget users) by 30%</t>
    </r>
  </si>
  <si>
    <r>
      <rPr>
        <sz val="11"/>
        <color theme="1"/>
        <rFont val="Tw Cen MT"/>
        <family val="2"/>
        <charset val="238"/>
      </rPr>
      <t>Rewarding of employees (direct budget users)</t>
    </r>
  </si>
  <si>
    <r>
      <rPr>
        <b/>
        <sz val="11"/>
        <color theme="1"/>
        <rFont val="Tw Cen MT"/>
        <family val="2"/>
        <charset val="238"/>
      </rPr>
      <t>Other measures (state expenditure)</t>
    </r>
  </si>
  <si>
    <r>
      <rPr>
        <sz val="11"/>
        <color theme="1"/>
        <rFont val="Tw Cen MT"/>
        <family val="2"/>
        <charset val="238"/>
      </rPr>
      <t xml:space="preserve">Acquisition of protective equipment, medical devices and equipment </t>
    </r>
  </si>
  <si>
    <r>
      <rPr>
        <sz val="11"/>
        <color theme="1"/>
        <rFont val="Tw Cen MT"/>
        <family val="2"/>
        <charset val="238"/>
      </rPr>
      <t>D.63</t>
    </r>
  </si>
  <si>
    <r>
      <rPr>
        <sz val="11"/>
        <color theme="1"/>
        <rFont val="Tw Cen MT"/>
        <family val="2"/>
        <charset val="238"/>
      </rPr>
      <t xml:space="preserve">Disruption of public services – covering the costs of performance of such services </t>
    </r>
  </si>
  <si>
    <r>
      <rPr>
        <b/>
        <sz val="11"/>
        <color theme="1"/>
        <rFont val="Tw Cen MT"/>
        <family val="2"/>
        <charset val="238"/>
      </rPr>
      <t xml:space="preserve">Measures in agriculture, forestry and food </t>
    </r>
  </si>
  <si>
    <r>
      <rPr>
        <sz val="11"/>
        <color theme="1"/>
        <rFont val="Tw Cen MT"/>
        <family val="2"/>
        <charset val="238"/>
      </rPr>
      <t xml:space="preserve">Compensation for mooring fees/fishermen </t>
    </r>
  </si>
  <si>
    <r>
      <rPr>
        <sz val="11"/>
        <color theme="1"/>
        <rFont val="Tw Cen MT"/>
        <family val="2"/>
        <charset val="238"/>
      </rPr>
      <t xml:space="preserve">Financial aid granted to the heads or members of agricultural holdings suffering from COVID-19 in the amount of 80% of the minimum wage (only persons covered by pension and disability insurance as farmers) </t>
    </r>
  </si>
  <si>
    <r>
      <rPr>
        <sz val="11"/>
        <color theme="1"/>
        <rFont val="Tw Cen MT"/>
        <family val="2"/>
        <charset val="238"/>
      </rPr>
      <t xml:space="preserve">50% reduction of taxable cadastral income and 65% of income from market activities (beehive) </t>
    </r>
  </si>
  <si>
    <r>
      <rPr>
        <sz val="11"/>
        <color theme="1"/>
        <rFont val="Tw Cen MT"/>
        <family val="2"/>
        <charset val="238"/>
      </rPr>
      <t>D.51</t>
    </r>
  </si>
  <si>
    <r>
      <rPr>
        <sz val="11"/>
        <color theme="1"/>
        <rFont val="Tw Cen MT"/>
        <family val="2"/>
        <charset val="238"/>
      </rPr>
      <t xml:space="preserve">Exemption from payment of water rights fees </t>
    </r>
  </si>
  <si>
    <r>
      <rPr>
        <sz val="11"/>
        <color theme="1"/>
        <rFont val="Tw Cen MT"/>
        <family val="2"/>
        <charset val="238"/>
      </rPr>
      <t>D.29</t>
    </r>
  </si>
  <si>
    <r>
      <rPr>
        <sz val="11"/>
        <color theme="1"/>
        <rFont val="Tw Cen MT"/>
        <family val="2"/>
        <charset val="238"/>
      </rPr>
      <t xml:space="preserve">Exemption from payment of water use fees </t>
    </r>
  </si>
  <si>
    <r>
      <rPr>
        <sz val="11"/>
        <color theme="1"/>
        <rFont val="Tw Cen MT"/>
        <family val="2"/>
        <charset val="238"/>
      </rPr>
      <t xml:space="preserve">For aquaculture producers, reduction of total water use fees by 40% </t>
    </r>
  </si>
  <si>
    <r>
      <rPr>
        <sz val="11"/>
        <color theme="1"/>
        <rFont val="Tw Cen MT"/>
        <family val="2"/>
        <charset val="238"/>
      </rPr>
      <t xml:space="preserve">Uncalculated and unpaid advance payments of income tax from self-employment </t>
    </r>
  </si>
  <si>
    <r>
      <rPr>
        <sz val="11"/>
        <color theme="1"/>
        <rFont val="Tw Cen MT"/>
        <family val="2"/>
        <charset val="238"/>
      </rPr>
      <t xml:space="preserve">Uncalculated and unpaid advance payments of corporate income tax  </t>
    </r>
  </si>
  <si>
    <r>
      <rPr>
        <sz val="11"/>
        <color theme="1"/>
        <rFont val="Tw Cen MT"/>
        <family val="2"/>
        <charset val="238"/>
      </rPr>
      <t>Tax deferrals</t>
    </r>
  </si>
  <si>
    <r>
      <rPr>
        <sz val="11"/>
        <color theme="1"/>
        <rFont val="Tw Cen MT"/>
        <family val="2"/>
        <charset val="238"/>
      </rPr>
      <t>D.21</t>
    </r>
  </si>
  <si>
    <t>FUNDS FOR EMPLOYEE COMPENSATION</t>
  </si>
  <si>
    <t>SUBSIDIES</t>
  </si>
  <si>
    <t>TAXES ON PRODUCTS</t>
  </si>
  <si>
    <t>OTHER TAXES ON PRODUCTION</t>
  </si>
  <si>
    <t>TAXES ON INCOME</t>
  </si>
  <si>
    <t>SOCIAL BENEFITS OTHER THAN SOCIAL TRANSFERS IN KIND</t>
  </si>
  <si>
    <t>SOCIAL TRANSFERS IN KIND THROUGH MARKET PRODUCERS</t>
  </si>
  <si>
    <r>
      <rPr>
        <b/>
        <sz val="11"/>
        <color theme="1"/>
        <rFont val="Tw Cen MT"/>
        <family val="2"/>
        <charset val="238"/>
      </rPr>
      <t>Ministry of Finance Stability Programme (April 2020)</t>
    </r>
  </si>
  <si>
    <r>
      <rPr>
        <b/>
        <sz val="11"/>
        <color theme="1"/>
        <rFont val="Tw Cen MT"/>
        <family val="2"/>
        <charset val="238"/>
      </rPr>
      <t>Notes</t>
    </r>
  </si>
  <si>
    <r>
      <rPr>
        <b/>
        <sz val="11"/>
        <color theme="1"/>
        <rFont val="Tw Cen MT"/>
        <family val="2"/>
        <charset val="238"/>
      </rPr>
      <t>Source</t>
    </r>
  </si>
  <si>
    <r>
      <rPr>
        <b/>
        <sz val="11"/>
        <color theme="1"/>
        <rFont val="Tw Cen MT"/>
        <family val="2"/>
        <charset val="238"/>
      </rPr>
      <t>In million EUR</t>
    </r>
  </si>
  <si>
    <r>
      <rPr>
        <b/>
        <sz val="11"/>
        <color theme="1"/>
        <rFont val="Tw Cen MT"/>
        <family val="2"/>
        <charset val="238"/>
      </rPr>
      <t>TOTAL MEASURES WITH A DIRECT IMPACT ON THE GENERAL GOVERNMENT FINANCIAL BALANCE (ESA)</t>
    </r>
  </si>
  <si>
    <r>
      <rPr>
        <b/>
        <sz val="11"/>
        <color theme="1"/>
        <rFont val="Tw Cen MT"/>
        <family val="2"/>
        <charset val="238"/>
      </rPr>
      <t>REVENUE (reduction)</t>
    </r>
  </si>
  <si>
    <r>
      <rPr>
        <b/>
        <sz val="11"/>
        <color theme="1"/>
        <rFont val="Tw Cen MT"/>
        <family val="2"/>
        <charset val="238"/>
      </rPr>
      <t>EXPENDITURE (increase)</t>
    </r>
  </si>
  <si>
    <r>
      <rPr>
        <b/>
        <sz val="11"/>
        <color theme="1"/>
        <rFont val="Tw Cen MT"/>
        <family val="2"/>
        <charset val="238"/>
      </rPr>
      <t xml:space="preserve">TOTAL MEASURES </t>
    </r>
  </si>
  <si>
    <r>
      <rPr>
        <b/>
        <sz val="11"/>
        <color theme="1"/>
        <rFont val="Tw Cen MT"/>
        <family val="2"/>
        <charset val="238"/>
      </rPr>
      <t>Measure/Description</t>
    </r>
  </si>
  <si>
    <r>
      <rPr>
        <b/>
        <sz val="11"/>
        <color theme="1"/>
        <rFont val="Tw Cen MT"/>
        <family val="2"/>
        <charset val="238"/>
      </rPr>
      <t>Fiscal Council Assessment (28 April 2020)</t>
    </r>
  </si>
  <si>
    <r>
      <rPr>
        <sz val="11"/>
        <color theme="1"/>
        <rFont val="Tw Cen MT"/>
        <family val="2"/>
        <charset val="238"/>
      </rPr>
      <t>Unemployment benefit due to loss of employment for business reasons</t>
    </r>
  </si>
  <si>
    <t>/</t>
  </si>
  <si>
    <r>
      <rPr>
        <b/>
        <sz val="14"/>
        <color theme="1"/>
        <rFont val="Tw Cen MT"/>
        <family val="2"/>
        <charset val="238"/>
      </rPr>
      <t>1ST STIMULUS PACKAGE</t>
    </r>
  </si>
  <si>
    <r>
      <rPr>
        <b/>
        <sz val="14"/>
        <color theme="1"/>
        <rFont val="Tw Cen MT"/>
        <family val="2"/>
        <charset val="238"/>
      </rPr>
      <t>3RD STIMULUS PACKAGE</t>
    </r>
  </si>
  <si>
    <r>
      <rPr>
        <b/>
        <sz val="11"/>
        <color theme="1"/>
        <rFont val="Tw Cen MT"/>
        <family val="2"/>
        <charset val="238"/>
      </rPr>
      <t>Fiscal Council Assessment (5 June 2020)</t>
    </r>
  </si>
  <si>
    <r>
      <rPr>
        <sz val="11"/>
        <color theme="1"/>
        <rFont val="Tw Cen MT"/>
        <family val="2"/>
        <charset val="238"/>
      </rPr>
      <t>Partial subsidisation of part-time employment</t>
    </r>
  </si>
  <si>
    <r>
      <rPr>
        <sz val="11"/>
        <color theme="1"/>
        <rFont val="Tw Cen MT"/>
        <family val="2"/>
        <charset val="238"/>
      </rPr>
      <t>Reimbursement of salary compensation for workers who have been temporarily laid off</t>
    </r>
  </si>
  <si>
    <r>
      <rPr>
        <sz val="11"/>
        <color theme="1"/>
        <rFont val="Tw Cen MT"/>
        <family val="2"/>
        <charset val="238"/>
      </rPr>
      <t>Voucher to improve the economic situation in tourism consumption</t>
    </r>
  </si>
  <si>
    <r>
      <rPr>
        <sz val="11"/>
        <color theme="1"/>
        <rFont val="Tw Cen MT"/>
        <family val="2"/>
        <charset val="238"/>
      </rPr>
      <t>Compensation for healthcare service providers due to loss of business</t>
    </r>
  </si>
  <si>
    <r>
      <rPr>
        <sz val="11"/>
        <color theme="1"/>
        <rFont val="Tw Cen MT"/>
        <family val="2"/>
        <charset val="238"/>
      </rPr>
      <t xml:space="preserve">Allowance for hazards and special burdens for members of the Civil Protection Service </t>
    </r>
  </si>
  <si>
    <r>
      <rPr>
        <b/>
        <sz val="11"/>
        <color theme="1"/>
        <rFont val="Tw Cen MT"/>
        <family val="2"/>
        <charset val="238"/>
      </rPr>
      <t>Government (29 May 2020)</t>
    </r>
  </si>
  <si>
    <t>For 302,224 pensioners. Includes beneficiaries of occupational pensions and disability insurance benefits.</t>
  </si>
  <si>
    <t xml:space="preserve">The final deadline for submitting claims is 30 September. </t>
  </si>
  <si>
    <t>Ministry of Agriculture, Forestry and Food</t>
  </si>
  <si>
    <t>Two payments for a total of 919 persons up to 3 July inclusive.</t>
  </si>
  <si>
    <t>Employment Service of Slovenia</t>
  </si>
  <si>
    <r>
      <rPr>
        <sz val="11"/>
        <color theme="1"/>
        <rFont val="Tw Cen MT"/>
        <family val="2"/>
        <charset val="238"/>
      </rPr>
      <t>Financial compensation for loss of income (Article 74 of the Act Determining the Intervention Measures to Contain the COVID-19 Epidemic and Mitigate its Consequences for Citizens and the Economy)</t>
    </r>
  </si>
  <si>
    <t xml:space="preserve">Public kindergartens and student residences. </t>
  </si>
  <si>
    <r>
      <t xml:space="preserve">For 119,064 employed persons in March, for 181,977 employed persons in April and for 150,105 employed persons in May. </t>
    </r>
    <r>
      <rPr>
        <sz val="11"/>
        <rFont val="Tw Cen MT"/>
        <family val="2"/>
        <charset val="238"/>
      </rPr>
      <t>EUR 44 million transferred to the Health Insurance Institute of Slovenia and EUR 80 million transferred to the Pension and Disability Insurance Institute of Slovenia.</t>
    </r>
  </si>
  <si>
    <t>According to the Financial Administration of the Republic of Slovenia up to 16 August inclusive. According to the Health Insurance Institute of Slovenia up to 21 August 2020. According to the Pension and Disability Insurance Act up to 14 July 2020.</t>
  </si>
  <si>
    <t>According to the Financial Administration of the Republic of Slovenia up to 16 August inclusive. According to the Pension and Disability Insurance Act up to 14 July 2020 inclusive.</t>
  </si>
  <si>
    <r>
      <rPr>
        <sz val="11"/>
        <rFont val="Tw Cen MT"/>
        <family val="2"/>
        <charset val="238"/>
      </rPr>
      <t xml:space="preserve">For 50,618 beneficiaries in March, for 53,319 beneficiaries in April and for 47,377 beneficiaries in May. </t>
    </r>
  </si>
  <si>
    <r>
      <rPr>
        <sz val="11"/>
        <rFont val="Tw Cen MT"/>
        <family val="2"/>
        <charset val="238"/>
      </rPr>
      <t>Financial Administration of the Republic of Slovenia (https://www.fu.gov.si/e_storitve/seznam_upravicencev_do_mtd_in_oprostitve_placila_psv/)</t>
    </r>
  </si>
  <si>
    <t>Financial Administration of the Republic of Slovenia</t>
  </si>
  <si>
    <t xml:space="preserve">Ministry of Labour, Family and Social Affairs </t>
  </si>
  <si>
    <t>Ministry of Education, Science and Sport and the minister's answer to a question at the National Assembly (https://www.rtvslo.si/slovenija/jansa-drzava-ne-nacrtuje-rezov-v-prejemke-ljudi/524957)</t>
  </si>
  <si>
    <r>
      <rPr>
        <sz val="11"/>
        <rFont val="Tw Cen MT"/>
        <family val="2"/>
        <charset val="238"/>
      </rPr>
      <t>For 52,180 students.</t>
    </r>
  </si>
  <si>
    <t>Ministry of Labour, Family and Social Affairs</t>
  </si>
  <si>
    <r>
      <rPr>
        <sz val="11"/>
        <rFont val="Tw Cen MT"/>
        <family val="2"/>
        <charset val="238"/>
      </rPr>
      <t>For 29,150 large families.</t>
    </r>
  </si>
  <si>
    <t>Ministry of Education, Science and Sport</t>
  </si>
  <si>
    <t>Health Insurance Institute of Slovenia</t>
  </si>
  <si>
    <r>
      <rPr>
        <sz val="11"/>
        <rFont val="Tw Cen MT"/>
        <family val="2"/>
        <charset val="238"/>
      </rPr>
      <t>Financial compensations to wine producers, beef producers, forestry workers, operators of secondary activities.</t>
    </r>
  </si>
  <si>
    <r>
      <rPr>
        <sz val="11"/>
        <rFont val="Tw Cen MT"/>
        <family val="2"/>
        <charset val="238"/>
      </rPr>
      <t xml:space="preserve">As of 24 July 2020: Total contracts performed in the amount of EUR 84 million and contracts partially performed in the amount of EUR 26 million. </t>
    </r>
  </si>
  <si>
    <t>Health Insurance Institute of Slovenia</t>
  </si>
  <si>
    <t>The claim issued by the Health Insurance Institute of Slovenia to the Ministry of Health with a payment deadline of 3 September 2020.</t>
  </si>
  <si>
    <r>
      <rPr>
        <sz val="11"/>
        <rFont val="Tw Cen MT"/>
        <family val="2"/>
        <charset val="238"/>
      </rPr>
      <t xml:space="preserve">Bonuses: EUR 112 million under the Collective Agreement for the Public Sector and EUR 28 million under Article 71 of the Act Determining the Intervention Measures to Contain the COVID-19 Epidemic and Mitigate its Consequences for Citizens and the Economy. </t>
    </r>
  </si>
  <si>
    <t>For 40,926 employed persons in June.</t>
  </si>
  <si>
    <t>Up to 28 August inclusive, 7,880 submitted applications for 41,170 persons. No payments up to this date.</t>
  </si>
  <si>
    <t>Ministry of Public Administration</t>
  </si>
  <si>
    <t>Ministry of Public Administration</t>
  </si>
  <si>
    <t xml:space="preserve">Financial Administration of the Republic of Slovenia </t>
  </si>
  <si>
    <t xml:space="preserve">Employment Service of Slovenia (ZRSZ) payments up to 28 August inclusive. </t>
  </si>
  <si>
    <r>
      <rPr>
        <b/>
        <sz val="11"/>
        <rFont val="Tw Cen MT"/>
        <family val="2"/>
        <charset val="238"/>
      </rPr>
      <t>Value of measures as of 31 August 2020</t>
    </r>
  </si>
  <si>
    <r>
      <rPr>
        <sz val="11"/>
        <color theme="1"/>
        <rFont val="Tw Cen MT"/>
        <family val="2"/>
        <charset val="238"/>
      </rPr>
      <t xml:space="preserve">D.3 </t>
    </r>
  </si>
  <si>
    <r>
      <rPr>
        <sz val="11"/>
        <color theme="1"/>
        <rFont val="Tw Cen MT"/>
        <family val="2"/>
        <charset val="238"/>
      </rPr>
      <t xml:space="preserve">D.3 </t>
    </r>
  </si>
  <si>
    <r>
      <rPr>
        <sz val="11"/>
        <color theme="1"/>
        <rFont val="Tw Cen MT"/>
        <family val="2"/>
        <charset val="238"/>
      </rPr>
      <t xml:space="preserve">D.3 </t>
    </r>
  </si>
  <si>
    <r>
      <rPr>
        <sz val="11"/>
        <color theme="1"/>
        <rFont val="Tw Cen MT"/>
        <family val="2"/>
        <charset val="238"/>
      </rPr>
      <t>D.62</t>
    </r>
  </si>
  <si>
    <r>
      <rPr>
        <sz val="11"/>
        <color theme="1"/>
        <rFont val="Tw Cen MT"/>
        <family val="2"/>
        <charset val="238"/>
      </rPr>
      <t>D.62</t>
    </r>
  </si>
  <si>
    <t>/</t>
  </si>
  <si>
    <r>
      <rPr>
        <sz val="11"/>
        <color theme="1"/>
        <rFont val="Tw Cen MT"/>
        <family val="2"/>
        <charset val="238"/>
      </rPr>
      <t>D.62</t>
    </r>
  </si>
  <si>
    <r>
      <rPr>
        <sz val="11"/>
        <color theme="1"/>
        <rFont val="Tw Cen MT"/>
        <family val="2"/>
        <charset val="238"/>
      </rPr>
      <t>D.62</t>
    </r>
  </si>
  <si>
    <r>
      <rPr>
        <sz val="11"/>
        <color theme="1"/>
        <rFont val="Tw Cen MT"/>
        <family val="2"/>
        <charset val="238"/>
      </rPr>
      <t>D.62</t>
    </r>
  </si>
  <si>
    <r>
      <rPr>
        <sz val="11"/>
        <color theme="1"/>
        <rFont val="Tw Cen MT"/>
        <family val="2"/>
        <charset val="238"/>
      </rPr>
      <t>D.62</t>
    </r>
  </si>
  <si>
    <r>
      <rPr>
        <sz val="11"/>
        <color theme="1"/>
        <rFont val="Tw Cen MT"/>
        <family val="2"/>
        <charset val="238"/>
      </rPr>
      <t>D.62</t>
    </r>
  </si>
  <si>
    <t>/</t>
  </si>
  <si>
    <r>
      <rPr>
        <sz val="11"/>
        <color theme="1"/>
        <rFont val="Tw Cen MT"/>
        <family val="2"/>
        <charset val="238"/>
      </rPr>
      <t>D.1</t>
    </r>
  </si>
  <si>
    <r>
      <rPr>
        <sz val="11"/>
        <color theme="1"/>
        <rFont val="Tw Cen MT"/>
        <family val="2"/>
        <charset val="238"/>
      </rPr>
      <t>D.1</t>
    </r>
  </si>
  <si>
    <r>
      <rPr>
        <sz val="11"/>
        <color theme="1"/>
        <rFont val="Tw Cen MT"/>
        <family val="2"/>
        <charset val="238"/>
      </rPr>
      <t>D.62</t>
    </r>
  </si>
  <si>
    <t>/</t>
  </si>
  <si>
    <t>Ministry of Education, Science and Sport</t>
  </si>
  <si>
    <r>
      <rPr>
        <sz val="11"/>
        <color theme="1"/>
        <rFont val="Tw Cen MT"/>
        <family val="2"/>
        <charset val="238"/>
      </rPr>
      <t>D.62</t>
    </r>
  </si>
  <si>
    <t>/</t>
  </si>
  <si>
    <r>
      <rPr>
        <sz val="11"/>
        <color theme="1"/>
        <rFont val="Tw Cen MT"/>
        <family val="2"/>
        <charset val="238"/>
      </rPr>
      <t>D.62</t>
    </r>
  </si>
  <si>
    <t>/</t>
  </si>
  <si>
    <t>/</t>
  </si>
  <si>
    <t>/</t>
  </si>
  <si>
    <r>
      <rPr>
        <sz val="11"/>
        <color theme="1"/>
        <rFont val="Tw Cen MT"/>
        <family val="2"/>
        <charset val="238"/>
      </rPr>
      <t>D.29</t>
    </r>
  </si>
  <si>
    <t>/</t>
  </si>
  <si>
    <r>
      <rPr>
        <sz val="11"/>
        <color theme="1"/>
        <rFont val="Tw Cen MT"/>
        <family val="2"/>
        <charset val="238"/>
      </rPr>
      <t>D.29</t>
    </r>
  </si>
  <si>
    <t>/</t>
  </si>
  <si>
    <r>
      <rPr>
        <sz val="11"/>
        <color theme="1"/>
        <rFont val="Tw Cen MT"/>
        <family val="2"/>
        <charset val="238"/>
      </rPr>
      <t xml:space="preserve">D.3 </t>
    </r>
  </si>
  <si>
    <t>/</t>
  </si>
  <si>
    <t>/</t>
  </si>
  <si>
    <r>
      <rPr>
        <sz val="11"/>
        <color theme="1"/>
        <rFont val="Tw Cen MT"/>
        <family val="2"/>
        <charset val="238"/>
      </rPr>
      <t>D.51</t>
    </r>
  </si>
  <si>
    <r>
      <rPr>
        <sz val="11"/>
        <color theme="1"/>
        <rFont val="Tw Cen MT"/>
        <family val="2"/>
        <charset val="238"/>
      </rPr>
      <t>D.51</t>
    </r>
  </si>
  <si>
    <t>/</t>
  </si>
  <si>
    <r>
      <rPr>
        <b/>
        <sz val="11"/>
        <rFont val="Tw Cen MT"/>
        <family val="2"/>
        <charset val="238"/>
      </rPr>
      <t>Value of measures as of 31 August 2020</t>
    </r>
  </si>
  <si>
    <r>
      <rPr>
        <b/>
        <sz val="11"/>
        <color theme="1"/>
        <rFont val="Tw Cen MT"/>
        <family val="2"/>
        <charset val="238"/>
      </rPr>
      <t>Notes</t>
    </r>
  </si>
  <si>
    <r>
      <rPr>
        <b/>
        <sz val="11"/>
        <color theme="1"/>
        <rFont val="Tw Cen MT"/>
        <family val="2"/>
        <charset val="238"/>
      </rPr>
      <t>Source</t>
    </r>
  </si>
  <si>
    <r>
      <rPr>
        <sz val="11"/>
        <color theme="1"/>
        <rFont val="Tw Cen MT"/>
        <family val="2"/>
        <charset val="238"/>
      </rPr>
      <t xml:space="preserve">D.3 </t>
    </r>
  </si>
  <si>
    <t>Employment Service of Slovenia</t>
  </si>
  <si>
    <r>
      <rPr>
        <sz val="11"/>
        <color theme="1"/>
        <rFont val="Tw Cen MT"/>
        <family val="2"/>
        <charset val="238"/>
      </rPr>
      <t xml:space="preserve">D.3 </t>
    </r>
  </si>
  <si>
    <r>
      <rPr>
        <sz val="11"/>
        <color theme="1"/>
        <rFont val="Tw Cen MT"/>
        <family val="2"/>
        <charset val="238"/>
      </rPr>
      <t>D.62</t>
    </r>
  </si>
  <si>
    <t>Financial Administration of the Republic of Slovenia</t>
  </si>
  <si>
    <r>
      <rPr>
        <sz val="11"/>
        <color theme="1"/>
        <rFont val="Tw Cen MT"/>
        <family val="2"/>
        <charset val="238"/>
      </rPr>
      <t>D.62</t>
    </r>
  </si>
  <si>
    <r>
      <rPr>
        <sz val="11"/>
        <color theme="1"/>
        <rFont val="Tw Cen MT"/>
        <family val="2"/>
        <charset val="238"/>
      </rPr>
      <t>D.1</t>
    </r>
  </si>
  <si>
    <r>
      <rPr>
        <sz val="11"/>
        <color theme="1"/>
        <rFont val="Tw Cen MT"/>
        <family val="2"/>
        <charset val="238"/>
      </rPr>
      <t>D.21</t>
    </r>
  </si>
  <si>
    <r>
      <rPr>
        <sz val="11"/>
        <color theme="1"/>
        <rFont val="Tw Cen MT"/>
        <family val="2"/>
        <charset val="238"/>
      </rPr>
      <t>D.29</t>
    </r>
  </si>
  <si>
    <r>
      <rPr>
        <sz val="11"/>
        <color theme="1"/>
        <rFont val="Tw Cen MT"/>
        <family val="2"/>
        <charset val="238"/>
      </rPr>
      <t>D.51</t>
    </r>
  </si>
  <si>
    <r>
      <rPr>
        <sz val="11"/>
        <color theme="1"/>
        <rFont val="Tw Cen MT"/>
        <family val="2"/>
        <charset val="238"/>
      </rPr>
      <t>D.1</t>
    </r>
  </si>
  <si>
    <r>
      <rPr>
        <sz val="11"/>
        <color theme="1"/>
        <rFont val="Tw Cen MT"/>
        <family val="2"/>
        <charset val="238"/>
      </rPr>
      <t xml:space="preserve">D.3 </t>
    </r>
  </si>
  <si>
    <r>
      <rPr>
        <sz val="11"/>
        <color theme="1"/>
        <rFont val="Tw Cen MT"/>
        <family val="2"/>
        <charset val="238"/>
      </rPr>
      <t>D.62</t>
    </r>
  </si>
  <si>
    <r>
      <rPr>
        <sz val="11"/>
        <color theme="1"/>
        <rFont val="Tw Cen MT"/>
        <family val="2"/>
        <charset val="238"/>
      </rPr>
      <t>D.63</t>
    </r>
  </si>
  <si>
    <t xml:space="preserve">Employment Service of Slovenia payments up to 28 August inclusive. Salary compensations for imposed quarantine by the Ministry of Labour, Family and Social Affairs. </t>
  </si>
  <si>
    <t>For 115,120 employed persons in March, for 177,351 employed persons in April and for 149,861 employed persons in May. Includes salary compensations for imposed quarantine.</t>
  </si>
  <si>
    <t>For 263,159 beneficiaries under Articles 57, 58 and 58a of the Act Determining the Intervention Measures to Contain the COVID-19 Epidemic and Mitigate its Consequences for Citizens and the Economy.</t>
  </si>
  <si>
    <t>No payments in accordance with the stated measures  up to 15 August inclusive.</t>
  </si>
  <si>
    <t>EUR 92 million in deferred payments in the March–June period, approved monthly instalment of EUR 164 million. EUR 44 million in liabilities settled up to 18 August inclusive.</t>
  </si>
  <si>
    <t xml:space="preserve">Up to 30 August inclusive, 588,831 vouchers redeemed. </t>
  </si>
  <si>
    <r>
      <t xml:space="preserve">For 495,561 employed persons in March, for 458,104 employed persons in April and for 486,738 employed persons in May. </t>
    </r>
    <r>
      <rPr>
        <sz val="11"/>
        <rFont val="Tw Cen MT"/>
        <family val="2"/>
        <charset val="238"/>
      </rPr>
      <t xml:space="preserve">EUR 433 million transferred to the Pension and Disability Insurance Institute of Slovenia. </t>
    </r>
    <r>
      <rPr>
        <sz val="11"/>
        <color theme="1"/>
        <rFont val="Tw Cen MT"/>
        <family val="2"/>
        <charset val="238"/>
      </rPr>
      <t>Includes payments of occupational retirement provision contributions.</t>
    </r>
  </si>
  <si>
    <t>Government session of 24 June</t>
  </si>
  <si>
    <t>Agency of the Republic of Slovenia for Commodity Reserves (https://www.dbr.si/objava/status-narocil-zascitnih-sredstev-na-dan-8-12-in-19-4-ter-nadalje-vsak-delovni-dan/)</t>
  </si>
  <si>
    <t>Pension and Disability Insurance Institute of Slovenia and Ministry of Labour, Family, Social Affairs and Equal Opportunities (https://www.gov.si/novice/2020-04-30-enkratni-solidarnostni-dodatek-je-prejelo-vec-kot-300-tisoc-upokojencev/)</t>
  </si>
  <si>
    <t>Tax measures</t>
  </si>
  <si>
    <r>
      <rPr>
        <b/>
        <sz val="12"/>
        <color theme="1"/>
        <rFont val="Tw Cen MT"/>
        <family val="2"/>
        <charset val="238"/>
      </rPr>
      <t>1ST STIMULUS PACKAGE</t>
    </r>
  </si>
  <si>
    <r>
      <rPr>
        <b/>
        <sz val="12"/>
        <color theme="1"/>
        <rFont val="Tw Cen MT"/>
        <family val="2"/>
        <charset val="238"/>
      </rPr>
      <t>3RD STIMULUS PACKAGE</t>
    </r>
  </si>
  <si>
    <r>
      <rPr>
        <b/>
        <sz val="11"/>
        <color theme="1"/>
        <rFont val="Tw Cen MT"/>
        <family val="2"/>
        <charset val="238"/>
      </rPr>
      <t>Value of measures as of 5 July 2020</t>
    </r>
  </si>
  <si>
    <t xml:space="preserve">Reimbursement of salary compensation for temporarily laid-off workers </t>
  </si>
  <si>
    <t>For 114,694 employed persons in March, for 174,549 employed persons in April. First payments for May on 10 July.</t>
  </si>
  <si>
    <t xml:space="preserve">Employment Service of Slovenia (ZRSZ) payments up to 3 July inclusive. </t>
  </si>
  <si>
    <t xml:space="preserve"> </t>
  </si>
  <si>
    <t xml:space="preserve">Payment of social security contributions for temporarily laid-off workers </t>
  </si>
  <si>
    <r>
      <t xml:space="preserve">For 119,314 employed persons in March, for 181,260 employed persons in April and for 150,903 employed persons in May. </t>
    </r>
    <r>
      <rPr>
        <sz val="11"/>
        <rFont val="Tw Cen MT"/>
        <family val="2"/>
        <charset val="238"/>
      </rPr>
      <t>EUR 28 million transferred to the Health Insurance Institute of Slovenia.</t>
    </r>
  </si>
  <si>
    <t>According to the Financial Administration of the Republic of Slovenia up to 29 June inclusive. Transfer to the Health Insurance Institute of Slovenia, government sessions on 22 May, 25 May and 11 June.</t>
  </si>
  <si>
    <t xml:space="preserve">Payment of social security contributions for pension and disability insurance for working employed persons from the state budget. </t>
  </si>
  <si>
    <r>
      <t xml:space="preserve">For 491,461 employed persons in March, for 454,966 employed persons in April and for 476,635 employed persons in May. </t>
    </r>
    <r>
      <rPr>
        <sz val="11"/>
        <rFont val="Tw Cen MT"/>
        <family val="2"/>
        <charset val="238"/>
      </rPr>
      <t>EUR 408 million transferred to the Pension and Disability Insurance Institute of Slovenia.</t>
    </r>
  </si>
  <si>
    <t>According to the Financial Administration of the Republic of Slovenia up to 29 June inclusive. Transfer to the Pension and Disability Insurance Act, government sessions on 20 May and 20 June.</t>
  </si>
  <si>
    <r>
      <rPr>
        <sz val="11"/>
        <rFont val="Tw Cen MT"/>
        <family val="2"/>
        <charset val="238"/>
      </rPr>
      <t xml:space="preserve">For 47,816 beneficiaries in March and 50,369 beneficiaries in April, and 47,232 beneficiaries in May. </t>
    </r>
  </si>
  <si>
    <r>
      <rPr>
        <sz val="11"/>
        <rFont val="Tw Cen MT"/>
        <family val="2"/>
        <charset val="238"/>
      </rPr>
      <t>Financial Administration of the Republic of Slovenia (https://www.gov.si/novice/2020-06-24-peta-transa-mesecnega-temeljnega-dohodka/)</t>
    </r>
  </si>
  <si>
    <t>Deadline for the submission of the application extended to 31 May The data will be available in the second half of July.</t>
  </si>
  <si>
    <t>Government Session of 23 June</t>
  </si>
  <si>
    <t>Ministry of Labour, Family, Social Affairs and Equal Opportunities (https://www.gov.si/novice/2020-04-30-enkratni-solidarnostni-dodatek-je-prejelo-vec-kot-300-tisoc-upokojencev/)</t>
  </si>
  <si>
    <r>
      <t xml:space="preserve">For 49,728 beneficiaries of social assistance benefits in cash and supplementary benefits (paid on 18 May 2020). </t>
    </r>
    <r>
      <rPr>
        <sz val="11"/>
        <rFont val="Tw Cen MT"/>
        <family val="2"/>
        <charset val="238"/>
      </rPr>
      <t>Child benefit bonus for 191,272 children until the end of June.</t>
    </r>
    <r>
      <rPr>
        <sz val="11"/>
        <color theme="1"/>
        <rFont val="Tw Cen MT"/>
        <family val="2"/>
        <charset val="238"/>
      </rPr>
      <t>Beneficiaries of low pensions and disability insurance benefits working on a part-time basis and who have been temporarily laid off. Other beneficiaries in accordance with Article 58a.</t>
    </r>
  </si>
  <si>
    <t>Ministry of Labour, Family, Social Affairs and Equal Opportunities (https://www.gov.si/novice/2020-05-15-poslanica-ministra-ob-15-maju-mednarodnem-dnevu-druzin/), Government Session of 29 June (https://www.gov.si/novice/2020-05-29-50-dopisna-seja-vlade-republike-slovenije/)</t>
  </si>
  <si>
    <r>
      <rPr>
        <sz val="11"/>
        <rFont val="Tw Cen MT"/>
        <family val="2"/>
        <charset val="238"/>
      </rPr>
      <t>For 52,180 students up to 22 May inclusive</t>
    </r>
  </si>
  <si>
    <t>The minister's answer to a question at the National Assembly (https://www.rtvslo.si/slovenija/jansa-drzava-ne-nacrtuje-rezov-v-prejemke-ljudi/524957)</t>
  </si>
  <si>
    <r>
      <rPr>
        <sz val="11"/>
        <rFont val="Tw Cen MT"/>
        <family val="2"/>
        <charset val="238"/>
      </rPr>
      <t>For 29,150 large families according to the data of the Ministry of Labour, Family, Social Affairs and Equal Opportunities</t>
    </r>
  </si>
  <si>
    <r>
      <t xml:space="preserve">Ministry of Finance based on an article in </t>
    </r>
    <r>
      <rPr>
        <i/>
        <sz val="11"/>
        <rFont val="Tw Cen MT"/>
      </rPr>
      <t>Delo</t>
    </r>
    <r>
      <rPr>
        <sz val="11"/>
        <color theme="1"/>
        <rFont val="Tw Cen MT"/>
        <family val="2"/>
        <charset val="238"/>
      </rPr>
      <t xml:space="preserve"> (https://www.delo.si/gospodarstvo/novice/za-zdaj-vec-upokojencem-kot-podjetjem-308428.html), MDDSZ (https://www.gov.si/novice/2020-05-15-poslanica-ministra-ob-15-maju-mednarodnem-dnevu-druzin/)</t>
    </r>
  </si>
  <si>
    <t>ESS</t>
  </si>
  <si>
    <r>
      <rPr>
        <sz val="11"/>
        <rFont val="Tw Cen MT"/>
        <family val="2"/>
        <charset val="238"/>
      </rPr>
      <t>Data up to 29 May inclusive.</t>
    </r>
  </si>
  <si>
    <r>
      <rPr>
        <sz val="11"/>
        <rFont val="Tw Cen MT"/>
        <family val="2"/>
        <charset val="238"/>
      </rPr>
      <t>Total bonuses in March and April: EUR 40.8 million under the Collective Agreement for the Public Sector and EUR 6.1 million under the ZIUZEOP Data up to 29 May inclusive.</t>
    </r>
  </si>
  <si>
    <t xml:space="preserve">As of 23 June 2020: Total contracts performed in the amount of EUR 64 million, contracts partially performed in the amount of EUR 26 million, and contracts being carried out in the amount of EUR 20 million. </t>
  </si>
  <si>
    <t>Sessions of the Government of 25 May, 28 May and 23 June.</t>
  </si>
  <si>
    <t>No payments in accordance with the stated measures yet up to 2 July inclusive.</t>
  </si>
  <si>
    <r>
      <rPr>
        <sz val="11"/>
        <color theme="1"/>
        <rFont val="Tw Cen MT"/>
        <family val="2"/>
        <charset val="238"/>
      </rPr>
      <t>Financial compensation for loss of income (Article 74 of the Act Determining the Intervention Measures to Contain the Covid-19 Epidemic and Mitigate its Consequences for Citizens and the Economy)</t>
    </r>
  </si>
  <si>
    <t>EUR 2.9 million to winemakers and EUR 0.8 million for beef producers.</t>
  </si>
  <si>
    <t>Ministry of Agriculture, Forestry and Food (MKGP)</t>
  </si>
  <si>
    <r>
      <rPr>
        <b/>
        <sz val="11"/>
        <color theme="1"/>
        <rFont val="Tw Cen MT"/>
        <family val="2"/>
        <charset val="238"/>
      </rPr>
      <t>Fiscal measures</t>
    </r>
  </si>
  <si>
    <t>EUR 92 million in deferred payments in the March–June period, approved monthly instalment of EUR 167 million.</t>
  </si>
  <si>
    <t>Financial Administration of the Republic of Slovenia (measure no longer in force).</t>
  </si>
  <si>
    <r>
      <rPr>
        <b/>
        <sz val="11"/>
        <color theme="1"/>
        <rFont val="Tw Cen MT"/>
        <family val="2"/>
        <charset val="238"/>
      </rPr>
      <t>3RD STIMULUS PACKAGE</t>
    </r>
  </si>
  <si>
    <t>Up to 1 July inclusive, 4,555 submitted applications for 25,421 persons. No payments up to this date.</t>
  </si>
  <si>
    <t>Reimbursement of salary compensation for workers who have been temporarily laid off</t>
  </si>
  <si>
    <t>Up to 5 July inclusive, 57,611 vouchers were redeemed.</t>
  </si>
  <si>
    <t>Financial Administration of the Republic of Slovenia data up to 5 July inclusive.</t>
  </si>
  <si>
    <t>Session of the Government of 24 June</t>
  </si>
  <si>
    <r>
      <rPr>
        <sz val="11"/>
        <color theme="1"/>
        <rFont val="Tw Cen MT"/>
        <family val="2"/>
        <charset val="238"/>
      </rPr>
      <t>Funds for the SID Bank to finance economic operators in the road transport sector</t>
    </r>
  </si>
  <si>
    <t>VARIOUS CURRENT TRANSFERS</t>
  </si>
  <si>
    <r>
      <rPr>
        <sz val="11"/>
        <color theme="1"/>
        <rFont val="Tw Cen MT"/>
        <family val="2"/>
        <charset val="238"/>
      </rPr>
      <t>D.75</t>
    </r>
  </si>
  <si>
    <r>
      <rPr>
        <b/>
        <sz val="11"/>
        <color theme="1"/>
        <rFont val="Tw Cen MT"/>
        <family val="2"/>
        <charset val="238"/>
      </rPr>
      <t>Value of measures as at 1 June 2020</t>
    </r>
  </si>
  <si>
    <t>For 102,004 employed persons</t>
  </si>
  <si>
    <t>According to the Employment Service of Slovenia up to and including 29 May</t>
  </si>
  <si>
    <t>For 113,013 employed persons in March, for 175,207 employed persons in April and for 237 employed persons in May. EUR 25.2 million transferred to the Health Insurance Institute of Slovenia.</t>
  </si>
  <si>
    <t>According to the Financial Administration of the Republic of Slovenia as at 28 May. Transfer to the Health Insurance Institute of Slovenia, government sessions on 22 May and 25 May.</t>
  </si>
  <si>
    <t xml:space="preserve">Payment of social security contributions for pension and disability insurance for working employed persons from the state budget </t>
  </si>
  <si>
    <t>For 466,869 employed persons in March, for 431,665 employed persons in April and for 1,788 employed persons in May. EUR 96 million transferred to the Pension and Disability Insurance Institute of Slovenia.</t>
  </si>
  <si>
    <t>According to the Financial Administration of the Republic of Slovenia as at 28 May. Transfer to the Pension and Disability Insurance Institute of Slovenia, government session on 20 May.</t>
  </si>
  <si>
    <t>The final deadline for submitting claims is 30 September.</t>
  </si>
  <si>
    <r>
      <rPr>
        <sz val="11"/>
        <rFont val="Tw Cen MT"/>
        <family val="2"/>
        <charset val="238"/>
      </rPr>
      <t>For 35,849 beneficiaries in March and 37,378 beneficiaries in April An intermediate tranche for 4,753 beneficiaries not covered by insurance for the full month or full insurance period in a given month.</t>
    </r>
  </si>
  <si>
    <r>
      <rPr>
        <sz val="11"/>
        <rFont val="Tw Cen MT"/>
        <family val="2"/>
        <charset val="238"/>
      </rPr>
      <t>Financial Administration of the Republic of Slovenia (https://www.gov.si/novice/vmesna-transa-mesecnega-temeljnega-dohodka/)</t>
    </r>
  </si>
  <si>
    <t>Deadline for the submission of the application extended to 31 May</t>
  </si>
  <si>
    <r>
      <t xml:space="preserve">For 49,728 beneficiaries of social assistance benefits in cash and supplementary benefits (paid on 18 May 2020). </t>
    </r>
    <r>
      <rPr>
        <sz val="11"/>
        <rFont val="Tw Cen MT"/>
        <family val="2"/>
        <charset val="238"/>
      </rPr>
      <t>Child benefit bonus for 191,272 children until the end of June.</t>
    </r>
    <r>
      <rPr>
        <sz val="11"/>
        <color theme="1"/>
        <rFont val="Tw Cen MT"/>
        <family val="2"/>
        <charset val="238"/>
      </rPr>
      <t>Beneficiaries of low pensions and disability insurance benefits working on a part-time basis and who have been temporarily laid off. Other beneficiaries according to Article 58a.</t>
    </r>
  </si>
  <si>
    <t>Ministry of Labour, Family, Social Affairs and Equal Opportunities (https://www.gov.si/novice/2020-05-15-poslanica-ministra-ob-15-maju-mednarodnem-dnevu-druzin/), seja vlade 29.5. (https://www.gov.si/novice/2020-05-29-50-dopisna-seja-vlade-republike-slovenije/)</t>
  </si>
  <si>
    <r>
      <rPr>
        <sz val="11"/>
        <rFont val="Tw Cen MT"/>
        <family val="2"/>
        <charset val="238"/>
      </rPr>
      <t>For 52,180 students up to and including 22 May</t>
    </r>
  </si>
  <si>
    <t>Ministry of Finance based on an article in Delo (https://www.delo.si/gospodarstvo/novice/za-zdaj-vec-upokojencem-kot-podjetjem-308428.html), MDDSZ (https://www.gov.si/novice/2020-05-15-poslanica-ministra-ob-15-maju-mednarodnem-dnevu-druzin/)</t>
  </si>
  <si>
    <t>Total bonuses in March and April: EUR 40.8 million under the Collective Agreement for Public Sector and EUR 6.1 million under the ZIUZEOP</t>
  </si>
  <si>
    <t>As at 1 June 2020. Total contracts performed in the amount of EUR 23 million and contracts being carried out in the amount of EUR 54 million, plus the call for performance of contracts in the amount of EUR 33 million.</t>
  </si>
  <si>
    <t>Kindergartens and student residences. EUR 3.6 million transferred from the state budget.</t>
  </si>
  <si>
    <t>Ministry of Education, Science and Sport based an article on 24ur.com (https://www.24ur.com/novice/slovenija/ministrstvo-obcinam-doslej-izplacalo-sest-milijonov-evrov-povracil-za-vrtce.html) and government sessions on 25 May and 28 May (https://www.gov.si/novice/2020-05-25-49-dopisna-seja-vlade-republike-slovenije/)</t>
  </si>
  <si>
    <t>No payments yet under Articles 72 through 76 of the ZIUZEOP up to and including 26 May</t>
  </si>
  <si>
    <t>EUR 77 million in deferred payments in the March–May period, approved monthly instalment of EUR 146 million</t>
  </si>
  <si>
    <t xml:space="preserve">According to the Financial Administration of the Republic of Slovenia up to and including 27 May </t>
  </si>
  <si>
    <r>
      <rPr>
        <sz val="11"/>
        <color theme="1"/>
        <rFont val="Tw Cen MT"/>
        <family val="2"/>
        <charset val="238"/>
      </rPr>
      <t>Reimbursement of salary compensation for temporarily laid-off workers</t>
    </r>
  </si>
  <si>
    <r>
      <rPr>
        <b/>
        <sz val="11"/>
        <color theme="1"/>
        <rFont val="Tw Cen MT"/>
        <family val="2"/>
        <charset val="238"/>
      </rPr>
      <t>REVENUES (reduction)</t>
    </r>
  </si>
  <si>
    <r>
      <rPr>
        <b/>
        <sz val="11"/>
        <color theme="1"/>
        <rFont val="Tw Cen MT"/>
        <family val="2"/>
        <charset val="238"/>
      </rPr>
      <t>Value of measures as at 15 May 2020</t>
    </r>
  </si>
  <si>
    <t>For 129,700 employed persons</t>
  </si>
  <si>
    <t>Employment Service of Slovenia (https://www.ess.gov.si/obvestila)</t>
  </si>
  <si>
    <r>
      <rPr>
        <sz val="11"/>
        <color theme="1"/>
        <rFont val="Tw Cen MT"/>
        <family val="2"/>
        <charset val="238"/>
      </rPr>
      <t xml:space="preserve">Payment of contributions for temporarily laid-off workers </t>
    </r>
  </si>
  <si>
    <t>For 104,376 employed persons in March</t>
  </si>
  <si>
    <t>Financial Administration of the Republic of Slovenia based on an article on Siol.net (https://siol.net/posel-danes/novice/oprostitev-placila-prispevkov-drzavo-stala-ze-vec-kot-90-milijonov-evrov-524852)</t>
  </si>
  <si>
    <r>
      <rPr>
        <sz val="11"/>
        <color theme="1"/>
        <rFont val="Tw Cen MT"/>
        <family val="2"/>
        <charset val="238"/>
      </rPr>
      <t xml:space="preserve">Payment of contributions for pension and disability insurance for working employed persons from the state budget </t>
    </r>
  </si>
  <si>
    <t>For 375,994 employed persons in March</t>
  </si>
  <si>
    <t>For 35,849 beneficiaries in March and 37,378 beneficiaries in April</t>
  </si>
  <si>
    <t>Financial Administration of the Republic of Slovenia (https://www.gov.si/novice/2020-05-08-danes-financna-uprava-drugic-nakazuje-mesecni-temeljni-dohodek/)</t>
  </si>
  <si>
    <t>For 302,224 pensioners</t>
  </si>
  <si>
    <t>For 49,728 beneficiaries of social assistance benefits in cash and supplementary benefits. Paid on 18 May 2020.</t>
  </si>
  <si>
    <t>Ministry of Labour, Family, Social Affairs and Equal Opportunities (https://www.gov.si/novice/2020-05-11-18-maja-izplacilo-dodatka-za-prejemnike-dsp-oz-vd/)</t>
  </si>
  <si>
    <t>Ministry of Finance based on an article in Delo (https://www.delo.si/gospodarstvo/novice/za-zdaj-vec-upokojencem-kot-podjetjem-308428.html)</t>
  </si>
  <si>
    <r>
      <rPr>
        <b/>
        <sz val="11"/>
        <color theme="1"/>
        <rFont val="Tw Cen MT"/>
        <family val="2"/>
        <charset val="238"/>
      </rPr>
      <t xml:space="preserve">Measures in public sector wage policy </t>
    </r>
  </si>
  <si>
    <r>
      <rPr>
        <sz val="11"/>
        <color theme="1"/>
        <rFont val="Tw Cen MT"/>
        <family val="2"/>
        <charset val="238"/>
      </rPr>
      <t>Reduction in wages of public office holders (direct budget users) by 30%</t>
    </r>
  </si>
  <si>
    <r>
      <rPr>
        <sz val="11"/>
        <color theme="1"/>
        <rFont val="Tw Cen MT"/>
        <family val="2"/>
        <charset val="238"/>
      </rPr>
      <t>Rewarding of employees (indirect budget users / 1)</t>
    </r>
  </si>
  <si>
    <r>
      <rPr>
        <sz val="11"/>
        <color theme="1"/>
        <rFont val="Tw Cen MT"/>
        <family val="2"/>
        <charset val="238"/>
      </rPr>
      <t xml:space="preserve">Rewarding of employees (indirect budget users / 2) </t>
    </r>
  </si>
  <si>
    <r>
      <rPr>
        <sz val="11"/>
        <color theme="1"/>
        <rFont val="Tw Cen MT"/>
        <family val="2"/>
        <charset val="238"/>
      </rPr>
      <t xml:space="preserve">Acquisition of protective equipment and medical devices and equipment </t>
    </r>
  </si>
  <si>
    <t>As at 12 May 2020: Total contracts performed in the amount of EUR 8 million and contracts being carried out in the amount of EUR 79 million, plus the call for performance of contracts in the amount of EUR 35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</si>
</sst>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theme="1"/>
      <name val="Tw Cen MT"/>
      <family val="2"/>
      <charset val="238"/>
    </font>
    <font>
      <sz val="11"/>
      <color theme="1"/>
      <name val="Tw Cen MT"/>
      <family val="2"/>
      <charset val="238"/>
    </font>
    <font>
      <b/>
      <sz val="11"/>
      <color theme="1"/>
      <name val="Tw Cen MT"/>
      <family val="2"/>
      <charset val="238"/>
    </font>
    <font>
      <sz val="11"/>
      <name val="Tw Cen MT"/>
      <family val="2"/>
      <charset val="238"/>
    </font>
    <font>
      <b/>
      <sz val="14"/>
      <color theme="1"/>
      <name val="Tw Cen MT"/>
      <family val="2"/>
      <charset val="238"/>
    </font>
    <font>
      <sz val="14"/>
      <color theme="1"/>
      <name val="Tw Cen MT"/>
      <family val="2"/>
      <charset val="238"/>
    </font>
    <font>
      <sz val="9"/>
      <color indexed="81"/>
      <name val="Segoe UI"/>
      <family val="2"/>
      <charset val="238"/>
    </font>
    <font>
      <b/>
      <sz val="9"/>
      <color indexed="81"/>
      <name val="Segoe UI"/>
      <family val="2"/>
      <charset val="238"/>
    </font>
    <font>
      <b/>
      <sz val="11"/>
      <name val="Tw Cen MT"/>
      <family val="2"/>
      <charset val="238"/>
    </font>
    <font>
      <b/>
      <sz val="12"/>
      <color theme="1"/>
      <name val="Tw Cen MT"/>
      <family val="2"/>
      <charset val="238"/>
    </font>
    <font>
      <i/>
      <sz val="11"/>
      <name val="Tw Cen MT"/>
    </font>
  </fonts>
  <fills count="4">
    <fill>
      <patternFill patternType="none"/>
    </fill>
    <fill>
      <patternFill patternType="gray125"/>
    </fill>
    <fill>
      <patternFill patternType="solid">
        <fgColor theme="8"/>
        <bgColor indexed="64"/>
      </patternFill>
    </fill>
    <fill>
      <patternFill patternType="solid">
        <fgColor theme="4" tint="0.79998168889431442"/>
        <bgColor indexed="64"/>
      </patternFill>
    </fill>
  </fills>
  <borders count="2">
    <border>
      <left/>
      <right/>
      <top/>
      <bottom/>
      <diagonal/>
    </border>
    <border>
      <left style="medium">
        <color auto="1"/>
      </left>
      <right/>
      <top/>
      <bottom/>
      <diagonal/>
    </border>
  </borders>
  <cellStyleXfs count="1">
    <xf numFmtId="0" fontId="0" fillId="0" borderId="0"/>
  </cellStyleXfs>
  <cellXfs count="88">
    <xf numFmtId="0" fontId="0" fillId="0" borderId="0" xfId="0"/>
    <xf numFmtId="0" fontId="2" fillId="0" borderId="0" xfId="0" applyFont="1"/>
    <xf numFmtId="3" fontId="0" fillId="0" borderId="0" xfId="0" applyNumberFormat="1"/>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0" fillId="0" borderId="0" xfId="0" applyFill="1"/>
    <xf numFmtId="0" fontId="2" fillId="3" borderId="0" xfId="0" applyFont="1" applyFill="1" applyAlignment="1"/>
    <xf numFmtId="0" fontId="2" fillId="2" borderId="0" xfId="0" applyFont="1" applyFill="1" applyBorder="1" applyAlignment="1">
      <alignment horizontal="center" vertical="center" wrapText="1"/>
    </xf>
    <xf numFmtId="0" fontId="0" fillId="0" borderId="0" xfId="0" applyBorder="1"/>
    <xf numFmtId="1" fontId="0" fillId="0" borderId="0" xfId="0" applyNumberFormat="1" applyBorder="1"/>
    <xf numFmtId="0" fontId="0" fillId="0" borderId="0" xfId="0" applyAlignment="1">
      <alignment vertical="top" wrapText="1"/>
    </xf>
    <xf numFmtId="0" fontId="3" fillId="0" borderId="0" xfId="0" applyFont="1" applyAlignment="1">
      <alignment vertical="top" wrapText="1"/>
    </xf>
    <xf numFmtId="0" fontId="1" fillId="0" borderId="0" xfId="0" applyFont="1" applyAlignment="1">
      <alignment vertical="top" wrapText="1"/>
    </xf>
    <xf numFmtId="3" fontId="1" fillId="0" borderId="0" xfId="0" applyNumberFormat="1" applyFont="1" applyAlignment="1">
      <alignment vertical="top" wrapText="1"/>
    </xf>
    <xf numFmtId="3" fontId="0" fillId="0" borderId="0" xfId="0" applyNumberFormat="1" applyAlignment="1">
      <alignment vertical="top" wrapText="1"/>
    </xf>
    <xf numFmtId="0" fontId="2" fillId="3" borderId="0" xfId="0" applyFont="1" applyFill="1" applyAlignment="1">
      <alignment vertical="top" wrapText="1"/>
    </xf>
    <xf numFmtId="0" fontId="2" fillId="3" borderId="0" xfId="0" applyFont="1" applyFill="1" applyAlignment="1">
      <alignment horizontal="left" vertical="top" wrapText="1"/>
    </xf>
    <xf numFmtId="3" fontId="0" fillId="0" borderId="0" xfId="0" applyNumberFormat="1" applyAlignment="1">
      <alignment horizontal="right" vertical="top" wrapText="1"/>
    </xf>
    <xf numFmtId="3" fontId="3" fillId="0" borderId="0" xfId="0" applyNumberFormat="1" applyFont="1" applyAlignment="1">
      <alignment vertical="top" wrapText="1"/>
    </xf>
    <xf numFmtId="0" fontId="0" fillId="0" borderId="0" xfId="0" applyFont="1" applyAlignment="1">
      <alignment vertical="top" wrapText="1"/>
    </xf>
    <xf numFmtId="3" fontId="0" fillId="0" borderId="0" xfId="0" quotePrefix="1" applyNumberFormat="1" applyAlignment="1">
      <alignment horizontal="right" vertical="top" wrapText="1"/>
    </xf>
    <xf numFmtId="0" fontId="0" fillId="0" borderId="0" xfId="0" applyFont="1" applyFill="1" applyAlignment="1">
      <alignment horizontal="left" vertical="top" wrapText="1"/>
    </xf>
    <xf numFmtId="0" fontId="1" fillId="0" borderId="0" xfId="0" applyFont="1" applyFill="1" applyAlignment="1">
      <alignment vertical="top" wrapText="1"/>
    </xf>
    <xf numFmtId="0" fontId="2" fillId="0" borderId="0" xfId="0" applyFont="1" applyFill="1" applyAlignment="1">
      <alignment horizontal="left" vertical="top" wrapText="1"/>
    </xf>
    <xf numFmtId="0" fontId="2" fillId="2" borderId="0" xfId="0" applyFont="1" applyFill="1" applyAlignment="1">
      <alignment vertical="top" wrapText="1"/>
    </xf>
    <xf numFmtId="0" fontId="1" fillId="2" borderId="0" xfId="0" applyFont="1" applyFill="1" applyAlignment="1">
      <alignment vertical="top" wrapText="1"/>
    </xf>
    <xf numFmtId="3" fontId="2" fillId="2" borderId="0" xfId="0" applyNumberFormat="1" applyFont="1" applyFill="1" applyAlignment="1">
      <alignment vertical="top" wrapText="1"/>
    </xf>
    <xf numFmtId="0" fontId="0" fillId="2" borderId="0" xfId="0" applyFill="1" applyAlignment="1">
      <alignment vertical="top" wrapText="1"/>
    </xf>
    <xf numFmtId="0" fontId="0" fillId="0" borderId="0" xfId="0" applyAlignment="1">
      <alignment wrapText="1"/>
    </xf>
    <xf numFmtId="0" fontId="2" fillId="3" borderId="0" xfId="0" applyFont="1" applyFill="1" applyAlignment="1">
      <alignment horizontal="left"/>
    </xf>
    <xf numFmtId="0" fontId="2" fillId="0" borderId="0" xfId="0" applyFont="1" applyAlignment="1">
      <alignment horizontal="center"/>
    </xf>
    <xf numFmtId="0" fontId="3" fillId="0" borderId="0" xfId="0" applyFont="1" applyFill="1" applyAlignment="1">
      <alignment vertical="top" wrapText="1"/>
    </xf>
    <xf numFmtId="0" fontId="3" fillId="0" borderId="0" xfId="0" applyFont="1" applyAlignment="1">
      <alignment horizontal="left" vertical="top" wrapText="1"/>
    </xf>
    <xf numFmtId="0" fontId="5" fillId="0" borderId="0" xfId="0" applyFont="1"/>
    <xf numFmtId="0" fontId="2" fillId="0" borderId="0" xfId="0" applyFont="1" applyFill="1" applyAlignment="1">
      <alignment vertical="top" wrapText="1"/>
    </xf>
    <xf numFmtId="3" fontId="2" fillId="0" borderId="0" xfId="0" applyNumberFormat="1" applyFont="1" applyFill="1" applyAlignment="1">
      <alignment vertical="top" wrapText="1"/>
    </xf>
    <xf numFmtId="0" fontId="2" fillId="0" borderId="0" xfId="0" applyFont="1" applyFill="1"/>
    <xf numFmtId="0" fontId="5" fillId="0" borderId="0" xfId="0" applyFont="1" applyBorder="1"/>
    <xf numFmtId="0" fontId="0" fillId="0" borderId="0" xfId="0" applyFill="1" applyBorder="1"/>
    <xf numFmtId="0" fontId="2" fillId="0" borderId="0" xfId="0" applyFont="1" applyBorder="1"/>
    <xf numFmtId="0" fontId="2" fillId="0" borderId="0" xfId="0" applyFont="1" applyFill="1" applyBorder="1"/>
    <xf numFmtId="1" fontId="0" fillId="0" borderId="0" xfId="0" applyNumberFormat="1" applyFill="1" applyBorder="1"/>
    <xf numFmtId="0" fontId="0" fillId="0" borderId="0" xfId="0" applyFill="1" applyAlignment="1">
      <alignment wrapText="1"/>
    </xf>
    <xf numFmtId="1" fontId="0" fillId="0" borderId="0" xfId="0" applyNumberFormat="1" applyAlignment="1">
      <alignment vertical="top" wrapText="1"/>
    </xf>
    <xf numFmtId="0" fontId="8" fillId="2" borderId="0" xfId="0" applyFont="1" applyFill="1" applyBorder="1" applyAlignment="1">
      <alignment horizontal="center" vertical="center" wrapText="1"/>
    </xf>
    <xf numFmtId="0" fontId="8" fillId="2" borderId="0" xfId="0" applyFont="1" applyFill="1" applyAlignment="1">
      <alignment horizontal="center" vertical="center" wrapText="1"/>
    </xf>
    <xf numFmtId="1" fontId="2" fillId="3" borderId="0" xfId="0" applyNumberFormat="1" applyFont="1" applyFill="1" applyAlignment="1">
      <alignment horizontal="left" vertical="top" wrapText="1"/>
    </xf>
    <xf numFmtId="1" fontId="3" fillId="0" borderId="0" xfId="0" applyNumberFormat="1" applyFont="1" applyAlignment="1">
      <alignment vertical="top" wrapText="1"/>
    </xf>
    <xf numFmtId="1" fontId="3" fillId="0" borderId="0" xfId="0" applyNumberFormat="1" applyFont="1" applyFill="1" applyAlignment="1">
      <alignment vertical="top" wrapText="1"/>
    </xf>
    <xf numFmtId="1" fontId="3" fillId="0" borderId="0" xfId="0" applyNumberFormat="1" applyFont="1" applyBorder="1"/>
    <xf numFmtId="0" fontId="3" fillId="0" borderId="0" xfId="0" applyFont="1" applyAlignment="1">
      <alignment wrapText="1"/>
    </xf>
    <xf numFmtId="0" fontId="2" fillId="0" borderId="0" xfId="0" applyFont="1" applyAlignment="1">
      <alignment horizontal="center"/>
    </xf>
    <xf numFmtId="0" fontId="0" fillId="0" borderId="0" xfId="0" applyAlignment="1">
      <alignment horizontal="left" vertical="top" wrapText="1"/>
    </xf>
    <xf numFmtId="0" fontId="9" fillId="0" borderId="0" xfId="0" applyFont="1" applyAlignment="1">
      <alignment horizontal="center"/>
    </xf>
    <xf numFmtId="0" fontId="2" fillId="2" borderId="1" xfId="0" applyFont="1" applyFill="1" applyBorder="1" applyAlignment="1">
      <alignment horizontal="center" vertical="center" wrapText="1"/>
    </xf>
    <xf numFmtId="0" fontId="2" fillId="3" borderId="0" xfId="0" applyFont="1" applyFill="1"/>
    <xf numFmtId="0" fontId="0" fillId="3" borderId="1" xfId="0" applyFill="1" applyBorder="1"/>
    <xf numFmtId="0" fontId="0" fillId="3" borderId="0" xfId="0" applyFill="1"/>
    <xf numFmtId="0" fontId="0" fillId="0" borderId="1" xfId="0" applyBorder="1"/>
    <xf numFmtId="164" fontId="3" fillId="0" borderId="0" xfId="0" applyNumberFormat="1" applyFont="1" applyAlignment="1">
      <alignment vertical="top" wrapText="1"/>
    </xf>
    <xf numFmtId="3" fontId="0" fillId="3" borderId="0" xfId="0" applyNumberFormat="1" applyFill="1" applyAlignment="1">
      <alignment vertical="top" wrapText="1"/>
    </xf>
    <xf numFmtId="0" fontId="0" fillId="3" borderId="0" xfId="0" applyFill="1" applyAlignment="1">
      <alignment vertical="top" wrapText="1"/>
    </xf>
    <xf numFmtId="0" fontId="2" fillId="0" borderId="0" xfId="0" applyFont="1" applyAlignment="1">
      <alignment horizontal="left" vertical="top" wrapText="1"/>
    </xf>
    <xf numFmtId="1" fontId="0" fillId="0" borderId="0" xfId="0" applyNumberFormat="1"/>
    <xf numFmtId="165" fontId="3" fillId="0" borderId="0" xfId="0" applyNumberFormat="1" applyFont="1"/>
    <xf numFmtId="165" fontId="0" fillId="0" borderId="0" xfId="0" applyNumberFormat="1"/>
    <xf numFmtId="3" fontId="2" fillId="2" borderId="1" xfId="0" applyNumberFormat="1" applyFont="1" applyFill="1" applyBorder="1" applyAlignment="1">
      <alignment vertical="top"/>
    </xf>
    <xf numFmtId="1" fontId="2" fillId="2" borderId="0" xfId="0" applyNumberFormat="1" applyFont="1" applyFill="1" applyAlignment="1">
      <alignment vertical="top"/>
    </xf>
    <xf numFmtId="0" fontId="0" fillId="2" borderId="1" xfId="0" applyFill="1" applyBorder="1"/>
    <xf numFmtId="0" fontId="0" fillId="2" borderId="0" xfId="0" applyFill="1"/>
    <xf numFmtId="3" fontId="2" fillId="2" borderId="1" xfId="0" applyNumberFormat="1" applyFont="1" applyFill="1" applyBorder="1"/>
    <xf numFmtId="1" fontId="2" fillId="2" borderId="0" xfId="0" applyNumberFormat="1" applyFont="1" applyFill="1"/>
    <xf numFmtId="164" fontId="0" fillId="0" borderId="0" xfId="0" applyNumberFormat="1" applyAlignment="1">
      <alignment vertical="top" wrapText="1"/>
    </xf>
    <xf numFmtId="0" fontId="2" fillId="0" borderId="0" xfId="0" applyFont="1" applyAlignment="1">
      <alignment vertical="top" wrapText="1"/>
    </xf>
    <xf numFmtId="0" fontId="2" fillId="3" borderId="0" xfId="0" applyFont="1" applyFill="1" applyAlignment="1">
      <alignment horizontal="left" vertical="top" wrapText="1"/>
    </xf>
    <xf numFmtId="0" fontId="2" fillId="0" borderId="0" xfId="0" applyFont="1" applyAlignment="1">
      <alignment horizontal="center"/>
    </xf>
    <xf numFmtId="0" fontId="9" fillId="0" borderId="0" xfId="0" applyFont="1" applyAlignment="1">
      <alignment horizontal="center"/>
    </xf>
    <xf numFmtId="0" fontId="9" fillId="0" borderId="1" xfId="0" applyFont="1" applyBorder="1" applyAlignment="1">
      <alignment horizontal="center"/>
    </xf>
    <xf numFmtId="0" fontId="2" fillId="0" borderId="1" xfId="0" applyFont="1" applyBorder="1" applyAlignment="1">
      <alignment horizontal="center"/>
    </xf>
    <xf numFmtId="0" fontId="0" fillId="0" borderId="0" xfId="0" applyAlignment="1">
      <alignment horizontal="left" vertical="top" wrapText="1"/>
    </xf>
    <xf numFmtId="3" fontId="0" fillId="0" borderId="1" xfId="0" applyNumberFormat="1" applyBorder="1" applyAlignment="1">
      <alignment horizontal="center" vertical="center"/>
    </xf>
    <xf numFmtId="0" fontId="0" fillId="0" borderId="1" xfId="0" applyBorder="1" applyAlignment="1">
      <alignment horizontal="center" vertical="center"/>
    </xf>
    <xf numFmtId="3" fontId="0" fillId="0" borderId="0" xfId="0" applyNumberFormat="1" applyBorder="1" applyAlignment="1">
      <alignment horizontal="center" vertical="center"/>
    </xf>
    <xf numFmtId="0" fontId="0" fillId="0" borderId="0" xfId="0" applyBorder="1" applyAlignment="1">
      <alignment horizontal="center" vertical="center"/>
    </xf>
    <xf numFmtId="0" fontId="4" fillId="3" borderId="0" xfId="0" applyFont="1" applyFill="1" applyAlignment="1">
      <alignment horizontal="left"/>
    </xf>
    <xf numFmtId="0" fontId="4" fillId="3" borderId="0" xfId="0" applyFont="1" applyFill="1" applyBorder="1" applyAlignment="1">
      <alignment horizontal="left"/>
    </xf>
    <xf numFmtId="0" fontId="4" fillId="3" borderId="0" xfId="0" applyFont="1" applyFill="1" applyAlignment="1">
      <alignment horizontal="left" vertical="top" wrapText="1"/>
    </xf>
    <xf numFmtId="0" fontId="4" fillId="3" borderId="0" xfId="0" applyFont="1" applyFill="1" applyBorder="1" applyAlignment="1">
      <alignment horizontal="left" vertical="top"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ova tema">
  <a:themeElements>
    <a:clrScheme name="Paleta_Jure">
      <a:dk1>
        <a:sysClr val="windowText" lastClr="000000"/>
      </a:dk1>
      <a:lt1>
        <a:sysClr val="window" lastClr="FFFFFF"/>
      </a:lt1>
      <a:dk2>
        <a:srgbClr val="78D2A0"/>
      </a:dk2>
      <a:lt2>
        <a:srgbClr val="B3A2C7"/>
      </a:lt2>
      <a:accent1>
        <a:srgbClr val="5098B8"/>
      </a:accent1>
      <a:accent2>
        <a:srgbClr val="D99694"/>
      </a:accent2>
      <a:accent3>
        <a:srgbClr val="7F7F7F"/>
      </a:accent3>
      <a:accent4>
        <a:srgbClr val="BFBFBF"/>
      </a:accent4>
      <a:accent5>
        <a:srgbClr val="B9CDE5"/>
      </a:accent5>
      <a:accent6>
        <a:srgbClr val="FFE699"/>
      </a:accent6>
      <a:hlink>
        <a:srgbClr val="B3A2C7"/>
      </a:hlink>
      <a:folHlink>
        <a:srgbClr val="C00000"/>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BA2A1-368B-44B7-9AC8-A215DBE05C31}">
  <dimension ref="A2:G51"/>
  <sheetViews>
    <sheetView zoomScaleNormal="100" workbookViewId="0">
      <pane xSplit="1" ySplit="3" topLeftCell="B4" activePane="bottomRight" state="frozen"/>
      <selection pane="topRight" activeCell="C1" sqref="C1"/>
      <selection pane="bottomLeft" activeCell="A4" sqref="A4"/>
      <selection pane="bottomRight" activeCell="A7" sqref="A7"/>
    </sheetView>
  </sheetViews>
  <sheetFormatPr defaultRowHeight="14.25" x14ac:dyDescent="0.2"/>
  <cols>
    <col min="1" max="1" width="41.25" customWidth="1"/>
    <col min="2" max="2" width="5.25" customWidth="1"/>
    <col min="3" max="5" width="10.25" customWidth="1"/>
    <col min="6" max="6" width="31.75" customWidth="1"/>
    <col min="7" max="7" width="26.5" customWidth="1"/>
  </cols>
  <sheetData>
    <row r="2" spans="1:7" x14ac:dyDescent="0.2">
      <c r="C2" s="75" t="s">
        <v>49</v>
      </c>
      <c r="D2" s="75"/>
      <c r="E2" s="75"/>
    </row>
    <row r="3" spans="1:7" ht="85.5" x14ac:dyDescent="0.2">
      <c r="A3" s="3" t="s">
        <v>54</v>
      </c>
      <c r="B3" s="3" t="s">
        <v>0</v>
      </c>
      <c r="C3" s="4" t="s">
        <v>46</v>
      </c>
      <c r="D3" s="4" t="s">
        <v>55</v>
      </c>
      <c r="E3" s="4" t="s">
        <v>230</v>
      </c>
      <c r="F3" s="4" t="s">
        <v>47</v>
      </c>
      <c r="G3" s="4" t="s">
        <v>48</v>
      </c>
    </row>
    <row r="4" spans="1:7" x14ac:dyDescent="0.2">
      <c r="A4" s="74" t="s">
        <v>1</v>
      </c>
      <c r="B4" s="74"/>
      <c r="C4" s="74"/>
      <c r="D4" s="74"/>
      <c r="E4" s="74"/>
      <c r="F4" s="74"/>
      <c r="G4" s="74"/>
    </row>
    <row r="5" spans="1:7" ht="39" customHeight="1" x14ac:dyDescent="0.2">
      <c r="A5" s="12" t="s">
        <v>163</v>
      </c>
      <c r="B5" s="12" t="s">
        <v>3</v>
      </c>
      <c r="C5" s="13">
        <v>600</v>
      </c>
      <c r="D5" s="14">
        <v>474.51794798444604</v>
      </c>
      <c r="E5" s="14">
        <v>49.1</v>
      </c>
      <c r="F5" s="10" t="s">
        <v>231</v>
      </c>
      <c r="G5" s="10" t="s">
        <v>232</v>
      </c>
    </row>
    <row r="6" spans="1:7" ht="79.900000000000006" customHeight="1" x14ac:dyDescent="0.2">
      <c r="A6" s="12" t="s">
        <v>233</v>
      </c>
      <c r="B6" s="12" t="s">
        <v>3</v>
      </c>
      <c r="C6" s="13">
        <v>300</v>
      </c>
      <c r="D6" s="14">
        <v>279.40928638672699</v>
      </c>
      <c r="E6" s="14">
        <v>18.899999999999999</v>
      </c>
      <c r="F6" s="10" t="s">
        <v>234</v>
      </c>
      <c r="G6" s="10" t="s">
        <v>235</v>
      </c>
    </row>
    <row r="7" spans="1:7" ht="88.15" customHeight="1" x14ac:dyDescent="0.2">
      <c r="A7" s="12" t="s">
        <v>236</v>
      </c>
      <c r="B7" s="12" t="s">
        <v>3</v>
      </c>
      <c r="C7" s="13">
        <v>164</v>
      </c>
      <c r="D7" s="14">
        <v>404.85265667197098</v>
      </c>
      <c r="E7" s="14">
        <v>72.900000000000006</v>
      </c>
      <c r="F7" s="10" t="s">
        <v>237</v>
      </c>
      <c r="G7" s="10" t="s">
        <v>235</v>
      </c>
    </row>
    <row r="8" spans="1:7" ht="42.75" x14ac:dyDescent="0.2">
      <c r="A8" s="12" t="s">
        <v>6</v>
      </c>
      <c r="B8" s="12" t="s">
        <v>3</v>
      </c>
      <c r="C8" s="13">
        <v>60</v>
      </c>
      <c r="D8" s="14">
        <v>69.768938883271133</v>
      </c>
      <c r="E8" s="14"/>
      <c r="F8" s="10"/>
      <c r="G8" s="10"/>
    </row>
    <row r="9" spans="1:7" ht="85.5" x14ac:dyDescent="0.2">
      <c r="A9" s="12" t="s">
        <v>7</v>
      </c>
      <c r="B9" s="12" t="s">
        <v>8</v>
      </c>
      <c r="C9" s="13">
        <v>105</v>
      </c>
      <c r="D9" s="14">
        <v>103.07281250000001</v>
      </c>
      <c r="E9" s="14">
        <v>38.711750000000002</v>
      </c>
      <c r="F9" s="10" t="s">
        <v>238</v>
      </c>
      <c r="G9" s="10" t="s">
        <v>239</v>
      </c>
    </row>
    <row r="10" spans="1:7" ht="42.75" x14ac:dyDescent="0.2">
      <c r="A10" s="12" t="s">
        <v>9</v>
      </c>
      <c r="B10" s="12" t="s">
        <v>8</v>
      </c>
      <c r="C10" s="13">
        <v>35.01</v>
      </c>
      <c r="D10" s="14">
        <v>60.265703013234969</v>
      </c>
      <c r="E10" s="14"/>
      <c r="F10" s="10"/>
      <c r="G10" s="10"/>
    </row>
    <row r="11" spans="1:7" x14ac:dyDescent="0.2">
      <c r="A11" s="74" t="s">
        <v>10</v>
      </c>
      <c r="B11" s="74"/>
      <c r="C11" s="74"/>
      <c r="D11" s="74"/>
      <c r="E11" s="74"/>
      <c r="F11" s="74"/>
      <c r="G11" s="74"/>
    </row>
    <row r="12" spans="1:7" ht="28.5" x14ac:dyDescent="0.2">
      <c r="A12" s="12" t="s">
        <v>11</v>
      </c>
      <c r="B12" s="12" t="s">
        <v>12</v>
      </c>
      <c r="C12" s="13">
        <v>3</v>
      </c>
      <c r="D12" s="14"/>
      <c r="E12" s="14"/>
      <c r="F12" s="10"/>
      <c r="G12" s="10"/>
    </row>
    <row r="13" spans="1:7" x14ac:dyDescent="0.2">
      <c r="A13" s="12" t="s">
        <v>13</v>
      </c>
      <c r="B13" s="12" t="s">
        <v>8</v>
      </c>
      <c r="C13" s="13">
        <v>10</v>
      </c>
      <c r="D13" s="14"/>
      <c r="E13" s="14"/>
      <c r="F13" s="10"/>
      <c r="G13" s="10"/>
    </row>
    <row r="14" spans="1:7" x14ac:dyDescent="0.2">
      <c r="A14" s="74" t="s">
        <v>14</v>
      </c>
      <c r="B14" s="74"/>
      <c r="C14" s="74"/>
      <c r="D14" s="74"/>
      <c r="E14" s="74"/>
      <c r="F14" s="74"/>
      <c r="G14" s="74"/>
    </row>
    <row r="15" spans="1:7" ht="78" customHeight="1" x14ac:dyDescent="0.2">
      <c r="A15" s="12" t="s">
        <v>15</v>
      </c>
      <c r="B15" s="12" t="s">
        <v>8</v>
      </c>
      <c r="C15" s="13">
        <v>74.040893980000007</v>
      </c>
      <c r="D15" s="14">
        <v>67</v>
      </c>
      <c r="E15" s="14">
        <v>66.442658489999999</v>
      </c>
      <c r="F15" s="10" t="s">
        <v>240</v>
      </c>
      <c r="G15" s="10" t="s">
        <v>177</v>
      </c>
    </row>
    <row r="16" spans="1:7" ht="56.45" customHeight="1" x14ac:dyDescent="0.2">
      <c r="A16" s="12" t="s">
        <v>16</v>
      </c>
      <c r="B16" s="12" t="s">
        <v>8</v>
      </c>
      <c r="C16" s="13">
        <v>13.704599999999999</v>
      </c>
      <c r="D16" s="14">
        <v>29.067159099115365</v>
      </c>
      <c r="E16" s="14">
        <v>7.4592000000000001</v>
      </c>
      <c r="F16" s="10" t="s">
        <v>241</v>
      </c>
      <c r="G16" s="10" t="s">
        <v>242</v>
      </c>
    </row>
    <row r="17" spans="1:7" ht="57" customHeight="1" x14ac:dyDescent="0.2">
      <c r="A17" s="12" t="s">
        <v>17</v>
      </c>
      <c r="B17" s="12" t="s">
        <v>8</v>
      </c>
      <c r="C17" s="13">
        <v>10.5</v>
      </c>
      <c r="D17" s="14">
        <v>8.2725000000000009</v>
      </c>
      <c r="E17" s="14">
        <v>6.8</v>
      </c>
      <c r="F17" s="10"/>
      <c r="G17" s="10" t="s">
        <v>243</v>
      </c>
    </row>
    <row r="18" spans="1:7" ht="69" customHeight="1" x14ac:dyDescent="0.2">
      <c r="A18" s="12" t="s">
        <v>18</v>
      </c>
      <c r="B18" s="12" t="s">
        <v>8</v>
      </c>
      <c r="C18" s="13">
        <v>3.948</v>
      </c>
      <c r="D18" s="14">
        <v>4.4774000000000003</v>
      </c>
      <c r="E18" s="14">
        <v>3.4</v>
      </c>
      <c r="F18" s="10"/>
      <c r="G18" s="10" t="s">
        <v>243</v>
      </c>
    </row>
    <row r="19" spans="1:7" ht="28.5" x14ac:dyDescent="0.2">
      <c r="A19" s="10" t="s">
        <v>56</v>
      </c>
      <c r="B19" s="12" t="s">
        <v>8</v>
      </c>
      <c r="C19" s="13"/>
      <c r="D19" s="14">
        <v>27.730396319999997</v>
      </c>
      <c r="E19" s="14"/>
      <c r="F19" s="10"/>
      <c r="G19" s="10"/>
    </row>
    <row r="20" spans="1:7" x14ac:dyDescent="0.2">
      <c r="A20" s="74" t="s">
        <v>244</v>
      </c>
      <c r="B20" s="74"/>
      <c r="C20" s="74"/>
      <c r="D20" s="74"/>
      <c r="E20" s="74"/>
      <c r="F20" s="74"/>
      <c r="G20" s="74"/>
    </row>
    <row r="21" spans="1:7" ht="28.5" x14ac:dyDescent="0.2">
      <c r="A21" s="12" t="s">
        <v>245</v>
      </c>
      <c r="B21" s="12" t="s">
        <v>12</v>
      </c>
      <c r="C21" s="13">
        <v>-1.0728</v>
      </c>
      <c r="D21" s="14">
        <v>-1.4</v>
      </c>
      <c r="E21" s="14"/>
      <c r="F21" s="10"/>
      <c r="G21" s="10"/>
    </row>
    <row r="22" spans="1:7" x14ac:dyDescent="0.2">
      <c r="A22" s="12" t="s">
        <v>21</v>
      </c>
      <c r="B22" s="12" t="s">
        <v>12</v>
      </c>
      <c r="C22" s="13">
        <v>49</v>
      </c>
      <c r="D22" s="14"/>
      <c r="E22" s="14"/>
      <c r="F22" s="10"/>
      <c r="G22" s="10"/>
    </row>
    <row r="23" spans="1:7" x14ac:dyDescent="0.2">
      <c r="A23" s="12" t="s">
        <v>246</v>
      </c>
      <c r="B23" s="12" t="s">
        <v>12</v>
      </c>
      <c r="C23" s="13">
        <v>119</v>
      </c>
      <c r="D23" s="14">
        <v>98</v>
      </c>
      <c r="E23" s="14"/>
      <c r="F23" s="10"/>
      <c r="G23" s="10"/>
    </row>
    <row r="24" spans="1:7" x14ac:dyDescent="0.2">
      <c r="A24" s="12" t="s">
        <v>247</v>
      </c>
      <c r="B24" s="12" t="s">
        <v>12</v>
      </c>
      <c r="C24" s="13">
        <v>25</v>
      </c>
      <c r="D24" s="14"/>
      <c r="E24" s="14"/>
      <c r="F24" s="10"/>
      <c r="G24" s="10"/>
    </row>
    <row r="25" spans="1:7" x14ac:dyDescent="0.2">
      <c r="A25" s="74" t="s">
        <v>22</v>
      </c>
      <c r="B25" s="74"/>
      <c r="C25" s="74"/>
      <c r="D25" s="74"/>
      <c r="E25" s="74"/>
      <c r="F25" s="74"/>
      <c r="G25" s="74"/>
    </row>
    <row r="26" spans="1:7" ht="79.900000000000006" customHeight="1" x14ac:dyDescent="0.2">
      <c r="A26" s="12" t="s">
        <v>248</v>
      </c>
      <c r="B26" s="12" t="s">
        <v>24</v>
      </c>
      <c r="C26" s="13">
        <v>176</v>
      </c>
      <c r="D26" s="14">
        <v>125</v>
      </c>
      <c r="E26" s="14">
        <v>86.426343339999988</v>
      </c>
      <c r="F26" s="10" t="s">
        <v>249</v>
      </c>
      <c r="G26" s="10" t="s">
        <v>157</v>
      </c>
    </row>
    <row r="27" spans="1:7" ht="28.5" x14ac:dyDescent="0.2">
      <c r="A27" s="12" t="s">
        <v>25</v>
      </c>
      <c r="B27" s="12" t="s">
        <v>8</v>
      </c>
      <c r="C27" s="13">
        <v>50</v>
      </c>
      <c r="D27" s="14"/>
      <c r="E27" s="14"/>
      <c r="F27" s="10"/>
      <c r="G27" s="10"/>
    </row>
    <row r="28" spans="1:7" x14ac:dyDescent="0.2">
      <c r="A28" s="74" t="s">
        <v>26</v>
      </c>
      <c r="B28" s="74"/>
      <c r="C28" s="74"/>
      <c r="D28" s="74"/>
      <c r="E28" s="74"/>
      <c r="F28" s="74"/>
      <c r="G28" s="74"/>
    </row>
    <row r="29" spans="1:7" x14ac:dyDescent="0.2">
      <c r="A29" s="12" t="s">
        <v>27</v>
      </c>
      <c r="B29" s="12" t="s">
        <v>8</v>
      </c>
      <c r="C29" s="13">
        <v>0.08</v>
      </c>
      <c r="D29" s="14"/>
      <c r="E29" s="14"/>
      <c r="F29" s="10"/>
      <c r="G29" s="10"/>
    </row>
    <row r="30" spans="1:7" ht="71.25" x14ac:dyDescent="0.2">
      <c r="A30" s="12" t="s">
        <v>28</v>
      </c>
      <c r="B30" s="12" t="s">
        <v>8</v>
      </c>
      <c r="C30" s="13">
        <v>0.03</v>
      </c>
      <c r="D30" s="14"/>
      <c r="E30" s="14"/>
      <c r="F30" s="10"/>
      <c r="G30" s="10"/>
    </row>
    <row r="31" spans="1:7" ht="28.5" x14ac:dyDescent="0.2">
      <c r="A31" s="12" t="s">
        <v>29</v>
      </c>
      <c r="B31" s="12" t="s">
        <v>30</v>
      </c>
      <c r="C31" s="13">
        <v>0.2258445</v>
      </c>
      <c r="D31" s="14"/>
      <c r="E31" s="14"/>
      <c r="F31" s="10"/>
      <c r="G31" s="10"/>
    </row>
    <row r="32" spans="1:7" x14ac:dyDescent="0.2">
      <c r="A32" s="12" t="s">
        <v>31</v>
      </c>
      <c r="B32" s="12" t="s">
        <v>32</v>
      </c>
      <c r="C32" s="13">
        <v>1.4345546333333334</v>
      </c>
      <c r="D32" s="14"/>
      <c r="E32" s="14"/>
      <c r="F32" s="10"/>
      <c r="G32" s="10"/>
    </row>
    <row r="33" spans="1:7" x14ac:dyDescent="0.2">
      <c r="A33" s="12" t="s">
        <v>33</v>
      </c>
      <c r="B33" s="12" t="s">
        <v>32</v>
      </c>
      <c r="C33" s="13">
        <v>5.3874193469199998</v>
      </c>
      <c r="D33" s="14"/>
      <c r="E33" s="14"/>
      <c r="F33" s="10"/>
      <c r="G33" s="10"/>
    </row>
    <row r="34" spans="1:7" ht="28.5" x14ac:dyDescent="0.2">
      <c r="A34" s="12" t="s">
        <v>34</v>
      </c>
      <c r="B34" s="12" t="s">
        <v>32</v>
      </c>
      <c r="C34" s="13">
        <v>5.5321300000000011E-2</v>
      </c>
      <c r="D34" s="14"/>
      <c r="E34" s="14"/>
      <c r="F34" s="10"/>
      <c r="G34" s="10"/>
    </row>
    <row r="35" spans="1:7" x14ac:dyDescent="0.2">
      <c r="A35" s="74" t="s">
        <v>193</v>
      </c>
      <c r="B35" s="74"/>
      <c r="C35" s="74"/>
      <c r="D35" s="74"/>
      <c r="E35" s="74"/>
      <c r="F35" s="74"/>
      <c r="G35" s="74"/>
    </row>
    <row r="36" spans="1:7" ht="28.5" x14ac:dyDescent="0.2">
      <c r="A36" s="12" t="s">
        <v>35</v>
      </c>
      <c r="B36" s="12" t="s">
        <v>30</v>
      </c>
      <c r="C36" s="13">
        <v>20.13852289395518</v>
      </c>
      <c r="D36" s="14">
        <v>18</v>
      </c>
      <c r="E36" s="14"/>
      <c r="F36" s="10"/>
      <c r="G36" s="10"/>
    </row>
    <row r="37" spans="1:7" ht="28.5" x14ac:dyDescent="0.2">
      <c r="A37" s="12" t="s">
        <v>36</v>
      </c>
      <c r="B37" s="12" t="s">
        <v>30</v>
      </c>
      <c r="C37" s="13">
        <v>110</v>
      </c>
      <c r="D37" s="14">
        <v>140</v>
      </c>
      <c r="E37" s="14"/>
      <c r="F37" s="10"/>
      <c r="G37" s="10"/>
    </row>
    <row r="38" spans="1:7" x14ac:dyDescent="0.2">
      <c r="A38" s="12" t="s">
        <v>37</v>
      </c>
      <c r="B38" s="12" t="s">
        <v>38</v>
      </c>
      <c r="C38" s="13">
        <v>49.365348621120113</v>
      </c>
      <c r="D38" s="14"/>
      <c r="E38" s="14"/>
      <c r="F38" s="10"/>
      <c r="G38" s="10"/>
    </row>
    <row r="39" spans="1:7" x14ac:dyDescent="0.2">
      <c r="A39" s="12"/>
      <c r="B39" s="12"/>
      <c r="C39" s="13"/>
      <c r="D39" s="14"/>
      <c r="E39" s="14"/>
      <c r="F39" s="10"/>
      <c r="G39" s="10"/>
    </row>
    <row r="40" spans="1:7" ht="42.75" x14ac:dyDescent="0.2">
      <c r="A40" s="24" t="s">
        <v>50</v>
      </c>
      <c r="B40" s="25"/>
      <c r="C40" s="26">
        <f t="shared" ref="C40:E40" si="0">SUM(C5:C10,C12:C13,C15:C19,C21:C24,C26:C27,C29:C34)</f>
        <v>1804.3438337602536</v>
      </c>
      <c r="D40" s="26">
        <f t="shared" si="0"/>
        <v>1750.0348008587653</v>
      </c>
      <c r="E40" s="26">
        <f t="shared" si="0"/>
        <v>350.13995182999997</v>
      </c>
      <c r="F40" s="10"/>
      <c r="G40" s="10"/>
    </row>
    <row r="41" spans="1:7" s="1" customFormat="1" x14ac:dyDescent="0.2">
      <c r="A41" s="24" t="s">
        <v>53</v>
      </c>
      <c r="B41" s="24"/>
      <c r="C41" s="26">
        <f t="shared" ref="C41:E41" si="1">SUM(C5:C10,C12:C13,C15:C19,C21:C24,C26:C27,C29:C34,C36:C39)</f>
        <v>1983.847705275329</v>
      </c>
      <c r="D41" s="26">
        <f t="shared" si="1"/>
        <v>1908.0348008587653</v>
      </c>
      <c r="E41" s="26">
        <f t="shared" si="1"/>
        <v>350.13995182999997</v>
      </c>
      <c r="F41" s="73"/>
      <c r="G41" s="73"/>
    </row>
    <row r="42" spans="1:7" x14ac:dyDescent="0.2">
      <c r="A42" s="10"/>
      <c r="B42" s="10"/>
      <c r="C42" s="14"/>
      <c r="D42" s="14"/>
      <c r="E42" s="14"/>
      <c r="F42" s="10"/>
      <c r="G42" s="10"/>
    </row>
    <row r="43" spans="1:7" x14ac:dyDescent="0.2">
      <c r="A43" s="10" t="s">
        <v>41</v>
      </c>
      <c r="B43" s="12" t="s">
        <v>38</v>
      </c>
      <c r="C43" s="14">
        <f t="shared" ref="C43:E43" si="2">SUM(C38)</f>
        <v>49.365348621120113</v>
      </c>
      <c r="D43" s="14">
        <f t="shared" si="2"/>
        <v>0</v>
      </c>
      <c r="E43" s="14">
        <f t="shared" si="2"/>
        <v>0</v>
      </c>
      <c r="F43" s="10"/>
      <c r="G43" s="10"/>
    </row>
    <row r="44" spans="1:7" x14ac:dyDescent="0.2">
      <c r="A44" s="10" t="s">
        <v>42</v>
      </c>
      <c r="B44" s="12" t="s">
        <v>32</v>
      </c>
      <c r="C44" s="14">
        <f t="shared" ref="C44:E44" si="3">SUM(C32:C34)</f>
        <v>6.8772952802533336</v>
      </c>
      <c r="D44" s="14">
        <f t="shared" si="3"/>
        <v>0</v>
      </c>
      <c r="E44" s="14">
        <f t="shared" si="3"/>
        <v>0</v>
      </c>
      <c r="F44" s="10"/>
      <c r="G44" s="10"/>
    </row>
    <row r="45" spans="1:7" x14ac:dyDescent="0.2">
      <c r="A45" s="10" t="s">
        <v>43</v>
      </c>
      <c r="B45" s="12" t="s">
        <v>30</v>
      </c>
      <c r="C45" s="14">
        <f t="shared" ref="C45:E45" si="4">SUM(C36:C37,C31)</f>
        <v>130.36436739395518</v>
      </c>
      <c r="D45" s="14">
        <f t="shared" si="4"/>
        <v>158</v>
      </c>
      <c r="E45" s="14">
        <f t="shared" si="4"/>
        <v>0</v>
      </c>
      <c r="F45" s="10"/>
      <c r="G45" s="10"/>
    </row>
    <row r="46" spans="1:7" x14ac:dyDescent="0.2">
      <c r="A46" s="24" t="s">
        <v>229</v>
      </c>
      <c r="B46" s="25"/>
      <c r="C46" s="26">
        <f>SUM(C43:C45)</f>
        <v>186.60701129532862</v>
      </c>
      <c r="D46" s="26">
        <f t="shared" ref="D46:E46" si="5">SUM(D43:D45)</f>
        <v>158</v>
      </c>
      <c r="E46" s="26">
        <f t="shared" si="5"/>
        <v>0</v>
      </c>
      <c r="F46" s="10"/>
      <c r="G46" s="10"/>
    </row>
    <row r="47" spans="1:7" x14ac:dyDescent="0.2">
      <c r="A47" s="10" t="s">
        <v>39</v>
      </c>
      <c r="B47" s="12" t="s">
        <v>12</v>
      </c>
      <c r="C47" s="14">
        <f t="shared" ref="C47:E47" si="6">SUM(C21:C24,C12)</f>
        <v>194.9272</v>
      </c>
      <c r="D47" s="14">
        <f>SUM(D21:D24,D12)</f>
        <v>96.6</v>
      </c>
      <c r="E47" s="14">
        <f t="shared" si="6"/>
        <v>0</v>
      </c>
      <c r="F47" s="10"/>
      <c r="G47" s="10"/>
    </row>
    <row r="48" spans="1:7" x14ac:dyDescent="0.2">
      <c r="A48" s="10" t="s">
        <v>40</v>
      </c>
      <c r="B48" s="12" t="s">
        <v>3</v>
      </c>
      <c r="C48" s="14">
        <f t="shared" ref="C48:E48" si="7">SUM(C5:C8)</f>
        <v>1124</v>
      </c>
      <c r="D48" s="14">
        <f t="shared" si="7"/>
        <v>1228.548829926415</v>
      </c>
      <c r="E48" s="14">
        <f t="shared" si="7"/>
        <v>140.9</v>
      </c>
      <c r="F48" s="10"/>
      <c r="G48" s="10"/>
    </row>
    <row r="49" spans="1:7" ht="28.5" x14ac:dyDescent="0.2">
      <c r="A49" s="10" t="s">
        <v>44</v>
      </c>
      <c r="B49" s="12" t="s">
        <v>8</v>
      </c>
      <c r="C49" s="14">
        <f t="shared" ref="C49:E49" si="8">SUM(C9:C10,C13,C15:C19,C27,C29:C30)</f>
        <v>302.31349397999998</v>
      </c>
      <c r="D49" s="14">
        <f t="shared" si="8"/>
        <v>299.88597093235035</v>
      </c>
      <c r="E49" s="14">
        <f t="shared" si="8"/>
        <v>122.81360849000001</v>
      </c>
      <c r="F49" s="10"/>
      <c r="G49" s="10"/>
    </row>
    <row r="50" spans="1:7" ht="28.5" x14ac:dyDescent="0.2">
      <c r="A50" s="10" t="s">
        <v>45</v>
      </c>
      <c r="B50" s="12" t="s">
        <v>24</v>
      </c>
      <c r="C50" s="14">
        <f t="shared" ref="C50:E50" si="9">SUM(C26)</f>
        <v>176</v>
      </c>
      <c r="D50" s="14">
        <f t="shared" si="9"/>
        <v>125</v>
      </c>
      <c r="E50" s="14">
        <f t="shared" si="9"/>
        <v>86.426343339999988</v>
      </c>
      <c r="F50" s="10"/>
      <c r="G50" s="10"/>
    </row>
    <row r="51" spans="1:7" x14ac:dyDescent="0.2">
      <c r="A51" s="24" t="s">
        <v>52</v>
      </c>
      <c r="B51" s="27"/>
      <c r="C51" s="26">
        <f t="shared" ref="C51:E51" si="10">SUM(C47:C50)</f>
        <v>1797.2406939800001</v>
      </c>
      <c r="D51" s="26">
        <f t="shared" si="10"/>
        <v>1750.0348008587653</v>
      </c>
      <c r="E51" s="26">
        <f t="shared" si="10"/>
        <v>350.13995182999997</v>
      </c>
      <c r="F51" s="10"/>
      <c r="G51" s="10"/>
    </row>
  </sheetData>
  <mergeCells count="8">
    <mergeCell ref="A28:G28"/>
    <mergeCell ref="A35:G35"/>
    <mergeCell ref="C2:E2"/>
    <mergeCell ref="A4:G4"/>
    <mergeCell ref="A11:G11"/>
    <mergeCell ref="A14:G14"/>
    <mergeCell ref="A20:G20"/>
    <mergeCell ref="A25:G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99F8B-0696-482A-A3F5-73AFC8CFC72D}">
  <dimension ref="A1:J56"/>
  <sheetViews>
    <sheetView workbookViewId="0">
      <pane xSplit="1" ySplit="3" topLeftCell="C4" activePane="bottomRight" state="frozen"/>
      <selection pane="topRight" activeCell="B1" sqref="B1"/>
      <selection pane="bottomLeft" activeCell="A4" sqref="A4"/>
      <selection pane="bottomRight" activeCell="A5" sqref="A5"/>
    </sheetView>
  </sheetViews>
  <sheetFormatPr defaultRowHeight="14.25" x14ac:dyDescent="0.2"/>
  <cols>
    <col min="1" max="1" width="64.375" customWidth="1"/>
    <col min="2" max="2" width="5.25" customWidth="1"/>
    <col min="3" max="4" width="10.25" customWidth="1"/>
    <col min="5" max="5" width="1.75" customWidth="1"/>
    <col min="6" max="6" width="10.25" customWidth="1"/>
    <col min="7" max="7" width="28.875" customWidth="1"/>
    <col min="8" max="8" width="25.25" customWidth="1"/>
    <col min="9" max="9" width="12.5" customWidth="1"/>
    <col min="10" max="10" width="10.25" customWidth="1"/>
  </cols>
  <sheetData>
    <row r="1" spans="1:10" ht="15.75" x14ac:dyDescent="0.25">
      <c r="C1" s="76" t="s">
        <v>160</v>
      </c>
      <c r="D1" s="76"/>
      <c r="E1" s="76"/>
      <c r="F1" s="76"/>
      <c r="G1" s="76"/>
      <c r="H1" s="76"/>
      <c r="I1" s="77" t="s">
        <v>161</v>
      </c>
      <c r="J1" s="76"/>
    </row>
    <row r="2" spans="1:10" x14ac:dyDescent="0.2">
      <c r="C2" s="75" t="s">
        <v>49</v>
      </c>
      <c r="D2" s="75"/>
      <c r="E2" s="51"/>
      <c r="I2" s="78" t="s">
        <v>49</v>
      </c>
      <c r="J2" s="75"/>
    </row>
    <row r="3" spans="1:10" ht="85.5" x14ac:dyDescent="0.2">
      <c r="A3" s="3" t="s">
        <v>54</v>
      </c>
      <c r="B3" s="3" t="s">
        <v>0</v>
      </c>
      <c r="C3" s="4" t="s">
        <v>46</v>
      </c>
      <c r="D3" s="4" t="s">
        <v>55</v>
      </c>
      <c r="E3" s="4"/>
      <c r="F3" s="4" t="s">
        <v>205</v>
      </c>
      <c r="G3" s="4" t="s">
        <v>47</v>
      </c>
      <c r="H3" s="4" t="s">
        <v>48</v>
      </c>
      <c r="I3" s="54" t="s">
        <v>66</v>
      </c>
      <c r="J3" s="4" t="s">
        <v>60</v>
      </c>
    </row>
    <row r="4" spans="1:10" x14ac:dyDescent="0.2">
      <c r="A4" s="55" t="s">
        <v>1</v>
      </c>
      <c r="B4" s="55"/>
      <c r="C4" s="55"/>
      <c r="D4" s="55"/>
      <c r="E4" s="55"/>
      <c r="F4" s="29"/>
      <c r="G4" s="29"/>
      <c r="H4" s="29"/>
      <c r="I4" s="56"/>
      <c r="J4" s="57"/>
    </row>
    <row r="5" spans="1:10" ht="42.75" x14ac:dyDescent="0.2">
      <c r="A5" s="12" t="s">
        <v>163</v>
      </c>
      <c r="B5" s="12" t="s">
        <v>3</v>
      </c>
      <c r="C5" s="13">
        <v>600</v>
      </c>
      <c r="D5" s="14">
        <v>474.51794798444604</v>
      </c>
      <c r="E5" s="14"/>
      <c r="F5" s="14">
        <v>37.561452490000001</v>
      </c>
      <c r="G5" s="10" t="s">
        <v>206</v>
      </c>
      <c r="H5" s="10" t="s">
        <v>207</v>
      </c>
      <c r="I5" s="58" t="s">
        <v>166</v>
      </c>
    </row>
    <row r="6" spans="1:10" ht="99.75" x14ac:dyDescent="0.2">
      <c r="A6" s="12" t="s">
        <v>167</v>
      </c>
      <c r="B6" s="12" t="s">
        <v>3</v>
      </c>
      <c r="C6" s="13">
        <v>300</v>
      </c>
      <c r="D6" s="14">
        <v>279.40928638672699</v>
      </c>
      <c r="E6" s="14"/>
      <c r="F6" s="14">
        <v>80.313957329999994</v>
      </c>
      <c r="G6" s="10" t="s">
        <v>208</v>
      </c>
      <c r="H6" s="10" t="s">
        <v>209</v>
      </c>
      <c r="I6" s="58" t="s">
        <v>166</v>
      </c>
    </row>
    <row r="7" spans="1:10" ht="99.75" x14ac:dyDescent="0.2">
      <c r="A7" s="12" t="s">
        <v>210</v>
      </c>
      <c r="B7" s="12" t="s">
        <v>3</v>
      </c>
      <c r="C7" s="13">
        <v>164</v>
      </c>
      <c r="D7" s="14">
        <v>404.85265667197098</v>
      </c>
      <c r="E7" s="14"/>
      <c r="F7" s="14">
        <v>248.13213468000001</v>
      </c>
      <c r="G7" s="10" t="s">
        <v>211</v>
      </c>
      <c r="H7" s="10" t="s">
        <v>212</v>
      </c>
      <c r="I7" s="58" t="s">
        <v>166</v>
      </c>
    </row>
    <row r="8" spans="1:10" ht="28.5" x14ac:dyDescent="0.2">
      <c r="A8" s="12" t="s">
        <v>6</v>
      </c>
      <c r="B8" s="12" t="s">
        <v>3</v>
      </c>
      <c r="C8" s="13">
        <v>60</v>
      </c>
      <c r="D8" s="14">
        <v>69.768938883271133</v>
      </c>
      <c r="E8" s="14"/>
      <c r="F8" s="14"/>
      <c r="G8" s="10" t="s">
        <v>213</v>
      </c>
      <c r="H8" s="10"/>
      <c r="I8" s="58"/>
    </row>
    <row r="9" spans="1:10" ht="85.5" x14ac:dyDescent="0.2">
      <c r="A9" s="12" t="s">
        <v>7</v>
      </c>
      <c r="B9" s="12" t="s">
        <v>8</v>
      </c>
      <c r="C9" s="13">
        <v>105</v>
      </c>
      <c r="D9" s="14">
        <v>103.07281250000001</v>
      </c>
      <c r="E9" s="14"/>
      <c r="F9" s="14">
        <f>38.71175+2.2279851</f>
        <v>40.9397351</v>
      </c>
      <c r="G9" s="11" t="s">
        <v>214</v>
      </c>
      <c r="H9" s="11" t="s">
        <v>215</v>
      </c>
      <c r="I9" s="58" t="s">
        <v>166</v>
      </c>
    </row>
    <row r="10" spans="1:10" ht="28.5" x14ac:dyDescent="0.2">
      <c r="A10" s="12" t="s">
        <v>9</v>
      </c>
      <c r="B10" s="12" t="s">
        <v>8</v>
      </c>
      <c r="C10" s="13">
        <v>35.01</v>
      </c>
      <c r="D10" s="14">
        <v>60.265703013234969</v>
      </c>
      <c r="E10" s="14"/>
      <c r="F10" s="14"/>
      <c r="G10" s="10" t="s">
        <v>216</v>
      </c>
      <c r="H10" s="10"/>
      <c r="I10" s="58"/>
    </row>
    <row r="11" spans="1:10" x14ac:dyDescent="0.2">
      <c r="A11" s="15" t="s">
        <v>10</v>
      </c>
      <c r="B11" s="15"/>
      <c r="C11" s="15"/>
      <c r="D11" s="15"/>
      <c r="E11" s="15"/>
      <c r="F11" s="16"/>
      <c r="G11" s="16"/>
      <c r="H11" s="16"/>
      <c r="I11" s="56"/>
      <c r="J11" s="57"/>
    </row>
    <row r="12" spans="1:10" x14ac:dyDescent="0.2">
      <c r="A12" s="12" t="s">
        <v>11</v>
      </c>
      <c r="B12" s="12" t="s">
        <v>12</v>
      </c>
      <c r="C12" s="13">
        <v>3</v>
      </c>
      <c r="D12" s="17" t="s">
        <v>57</v>
      </c>
      <c r="E12" s="17"/>
      <c r="F12" s="14"/>
      <c r="G12" s="10"/>
      <c r="H12" s="10"/>
      <c r="I12" s="58"/>
    </row>
    <row r="13" spans="1:10" x14ac:dyDescent="0.2">
      <c r="A13" s="12" t="s">
        <v>13</v>
      </c>
      <c r="B13" s="12" t="s">
        <v>8</v>
      </c>
      <c r="C13" s="13">
        <v>10</v>
      </c>
      <c r="D13" s="17" t="s">
        <v>57</v>
      </c>
      <c r="E13" s="17"/>
      <c r="F13" s="14"/>
      <c r="G13" s="10"/>
      <c r="H13" s="10"/>
      <c r="I13" s="58"/>
    </row>
    <row r="14" spans="1:10" x14ac:dyDescent="0.2">
      <c r="A14" s="15" t="s">
        <v>14</v>
      </c>
      <c r="B14" s="15"/>
      <c r="C14" s="15"/>
      <c r="D14" s="15"/>
      <c r="E14" s="15"/>
      <c r="F14" s="16"/>
      <c r="G14" s="16"/>
      <c r="H14" s="16"/>
      <c r="I14" s="56"/>
      <c r="J14" s="57"/>
    </row>
    <row r="15" spans="1:10" ht="99.75" x14ac:dyDescent="0.2">
      <c r="A15" s="12" t="s">
        <v>15</v>
      </c>
      <c r="B15" s="12" t="s">
        <v>8</v>
      </c>
      <c r="C15" s="13">
        <v>74.040893980000007</v>
      </c>
      <c r="D15" s="14">
        <v>67</v>
      </c>
      <c r="E15" s="14"/>
      <c r="F15" s="14">
        <f>66.44265849+0.47117</f>
        <v>66.91382849</v>
      </c>
      <c r="G15" s="10" t="s">
        <v>67</v>
      </c>
      <c r="H15" s="10" t="s">
        <v>177</v>
      </c>
      <c r="I15" s="58" t="s">
        <v>166</v>
      </c>
    </row>
    <row r="16" spans="1:10" ht="156.75" x14ac:dyDescent="0.2">
      <c r="A16" s="12" t="s">
        <v>16</v>
      </c>
      <c r="B16" s="12" t="s">
        <v>8</v>
      </c>
      <c r="C16" s="13">
        <v>13.704599999999999</v>
      </c>
      <c r="D16" s="14">
        <v>29.067159099115365</v>
      </c>
      <c r="E16" s="14"/>
      <c r="F16" s="14">
        <f>7.4592+5.73816+0.08640742+4.59405</f>
        <v>17.87781742</v>
      </c>
      <c r="G16" s="10" t="s">
        <v>217</v>
      </c>
      <c r="H16" s="10" t="s">
        <v>218</v>
      </c>
      <c r="I16" s="58" t="s">
        <v>166</v>
      </c>
    </row>
    <row r="17" spans="1:10" ht="99.75" x14ac:dyDescent="0.2">
      <c r="A17" s="12" t="s">
        <v>17</v>
      </c>
      <c r="B17" s="12" t="s">
        <v>8</v>
      </c>
      <c r="C17" s="13">
        <v>10.5</v>
      </c>
      <c r="D17" s="14">
        <v>8.2725000000000009</v>
      </c>
      <c r="E17" s="14"/>
      <c r="F17" s="14">
        <v>7.827</v>
      </c>
      <c r="G17" s="11" t="s">
        <v>219</v>
      </c>
      <c r="H17" s="10" t="s">
        <v>181</v>
      </c>
      <c r="I17" s="58" t="s">
        <v>166</v>
      </c>
    </row>
    <row r="18" spans="1:10" ht="142.5" x14ac:dyDescent="0.2">
      <c r="A18" s="12" t="s">
        <v>18</v>
      </c>
      <c r="B18" s="12" t="s">
        <v>8</v>
      </c>
      <c r="C18" s="13">
        <v>3.948</v>
      </c>
      <c r="D18" s="14">
        <v>4.4774000000000003</v>
      </c>
      <c r="E18" s="14"/>
      <c r="F18" s="18">
        <v>3.42247830077357</v>
      </c>
      <c r="G18" s="11" t="s">
        <v>182</v>
      </c>
      <c r="H18" s="10" t="s">
        <v>220</v>
      </c>
      <c r="I18" s="58" t="s">
        <v>166</v>
      </c>
    </row>
    <row r="19" spans="1:10" x14ac:dyDescent="0.2">
      <c r="A19" s="10" t="s">
        <v>56</v>
      </c>
      <c r="B19" s="12" t="s">
        <v>8</v>
      </c>
      <c r="C19" s="13"/>
      <c r="D19" s="14">
        <v>27.730396319999997</v>
      </c>
      <c r="E19" s="14"/>
      <c r="F19" s="14"/>
      <c r="G19" s="10"/>
      <c r="H19" s="10"/>
      <c r="I19" s="58"/>
    </row>
    <row r="20" spans="1:10" x14ac:dyDescent="0.2">
      <c r="A20" s="15" t="s">
        <v>19</v>
      </c>
      <c r="B20" s="15"/>
      <c r="C20" s="15"/>
      <c r="D20" s="15"/>
      <c r="E20" s="15"/>
      <c r="F20" s="16"/>
      <c r="G20" s="16"/>
      <c r="H20" s="16"/>
      <c r="I20" s="56"/>
      <c r="J20" s="57"/>
    </row>
    <row r="21" spans="1:10" x14ac:dyDescent="0.2">
      <c r="A21" s="12" t="s">
        <v>20</v>
      </c>
      <c r="B21" s="12" t="s">
        <v>12</v>
      </c>
      <c r="C21" s="13">
        <v>-1.0728</v>
      </c>
      <c r="D21" s="14">
        <v>-1.4</v>
      </c>
      <c r="E21" s="14"/>
      <c r="F21" s="72">
        <v>-0.29781571000000001</v>
      </c>
      <c r="G21" s="10"/>
      <c r="H21" s="10" t="s">
        <v>94</v>
      </c>
      <c r="I21" s="58" t="s">
        <v>166</v>
      </c>
    </row>
    <row r="22" spans="1:10" ht="71.25" x14ac:dyDescent="0.2">
      <c r="A22" s="12" t="s">
        <v>21</v>
      </c>
      <c r="B22" s="12" t="s">
        <v>12</v>
      </c>
      <c r="C22" s="13">
        <v>193</v>
      </c>
      <c r="D22" s="14">
        <v>98</v>
      </c>
      <c r="E22" s="14"/>
      <c r="F22" s="14">
        <v>47</v>
      </c>
      <c r="G22" s="10" t="s">
        <v>221</v>
      </c>
      <c r="H22" s="10" t="s">
        <v>94</v>
      </c>
      <c r="I22" s="58" t="s">
        <v>166</v>
      </c>
    </row>
    <row r="23" spans="1:10" x14ac:dyDescent="0.2">
      <c r="A23" s="15" t="s">
        <v>22</v>
      </c>
      <c r="B23" s="15"/>
      <c r="C23" s="15"/>
      <c r="D23" s="15"/>
      <c r="E23" s="15"/>
      <c r="F23" s="16"/>
      <c r="G23" s="16"/>
      <c r="H23" s="16"/>
      <c r="I23" s="56"/>
      <c r="J23" s="57"/>
    </row>
    <row r="24" spans="1:10" ht="99.75" x14ac:dyDescent="0.2">
      <c r="A24" s="12" t="s">
        <v>23</v>
      </c>
      <c r="B24" s="12" t="s">
        <v>24</v>
      </c>
      <c r="C24" s="13">
        <v>176</v>
      </c>
      <c r="D24" s="14">
        <v>125</v>
      </c>
      <c r="E24" s="14"/>
      <c r="F24" s="14">
        <v>77.329986340000005</v>
      </c>
      <c r="G24" s="10" t="s">
        <v>222</v>
      </c>
      <c r="H24" s="10" t="s">
        <v>157</v>
      </c>
      <c r="I24" s="58" t="s">
        <v>166</v>
      </c>
    </row>
    <row r="25" spans="1:10" ht="171" x14ac:dyDescent="0.2">
      <c r="A25" s="12" t="s">
        <v>25</v>
      </c>
      <c r="B25" s="12" t="s">
        <v>8</v>
      </c>
      <c r="C25" s="13">
        <v>50</v>
      </c>
      <c r="D25" s="14" t="s">
        <v>57</v>
      </c>
      <c r="E25" s="14"/>
      <c r="F25" s="14">
        <f>0.75124906+6</f>
        <v>6.7512490600000001</v>
      </c>
      <c r="G25" s="10" t="s">
        <v>223</v>
      </c>
      <c r="H25" s="10" t="s">
        <v>224</v>
      </c>
      <c r="I25" s="58" t="s">
        <v>166</v>
      </c>
    </row>
    <row r="26" spans="1:10" x14ac:dyDescent="0.2">
      <c r="A26" s="15" t="s">
        <v>26</v>
      </c>
      <c r="B26" s="15"/>
      <c r="C26" s="15"/>
      <c r="D26" s="15"/>
      <c r="E26" s="15"/>
      <c r="F26" s="16"/>
      <c r="G26" s="16"/>
      <c r="H26" s="16"/>
      <c r="I26" s="56"/>
      <c r="J26" s="57"/>
    </row>
    <row r="27" spans="1:10" x14ac:dyDescent="0.2">
      <c r="A27" s="12" t="s">
        <v>27</v>
      </c>
      <c r="B27" s="12" t="s">
        <v>8</v>
      </c>
      <c r="C27" s="13">
        <v>0.08</v>
      </c>
      <c r="D27" s="20" t="s">
        <v>57</v>
      </c>
      <c r="E27" s="20"/>
      <c r="F27" s="14"/>
      <c r="G27" s="79" t="s">
        <v>225</v>
      </c>
      <c r="H27" s="10"/>
      <c r="I27" s="58"/>
    </row>
    <row r="28" spans="1:10" ht="42.75" x14ac:dyDescent="0.2">
      <c r="A28" s="12" t="s">
        <v>28</v>
      </c>
      <c r="B28" s="12" t="s">
        <v>8</v>
      </c>
      <c r="C28" s="13">
        <v>0.03</v>
      </c>
      <c r="D28" s="20" t="s">
        <v>57</v>
      </c>
      <c r="E28" s="20"/>
      <c r="F28" s="14"/>
      <c r="G28" s="79"/>
      <c r="H28" s="10"/>
      <c r="I28" s="58"/>
    </row>
    <row r="29" spans="1:10" ht="28.5" x14ac:dyDescent="0.2">
      <c r="A29" s="12" t="s">
        <v>29</v>
      </c>
      <c r="B29" s="12" t="s">
        <v>30</v>
      </c>
      <c r="C29" s="13">
        <v>0.2258445</v>
      </c>
      <c r="D29" s="20" t="s">
        <v>57</v>
      </c>
      <c r="E29" s="20"/>
      <c r="F29" s="14"/>
      <c r="G29" s="79"/>
      <c r="H29" s="10"/>
      <c r="I29" s="58"/>
    </row>
    <row r="30" spans="1:10" x14ac:dyDescent="0.2">
      <c r="A30" s="12" t="s">
        <v>31</v>
      </c>
      <c r="B30" s="12" t="s">
        <v>32</v>
      </c>
      <c r="C30" s="13">
        <v>1.4345546333333334</v>
      </c>
      <c r="D30" s="20" t="s">
        <v>57</v>
      </c>
      <c r="E30" s="20"/>
      <c r="F30" s="14"/>
      <c r="G30" s="79"/>
      <c r="H30" s="10"/>
      <c r="I30" s="58"/>
    </row>
    <row r="31" spans="1:10" x14ac:dyDescent="0.2">
      <c r="A31" s="12" t="s">
        <v>33</v>
      </c>
      <c r="B31" s="12" t="s">
        <v>32</v>
      </c>
      <c r="C31" s="13">
        <v>5.3874193469199998</v>
      </c>
      <c r="D31" s="20" t="s">
        <v>57</v>
      </c>
      <c r="E31" s="20"/>
      <c r="F31" s="14"/>
      <c r="G31" s="79"/>
      <c r="H31" s="10"/>
      <c r="I31" s="58"/>
    </row>
    <row r="32" spans="1:10" x14ac:dyDescent="0.2">
      <c r="A32" s="12" t="s">
        <v>34</v>
      </c>
      <c r="B32" s="12" t="s">
        <v>32</v>
      </c>
      <c r="C32" s="13">
        <v>5.5321300000000011E-2</v>
      </c>
      <c r="D32" s="20" t="s">
        <v>57</v>
      </c>
      <c r="E32" s="20"/>
      <c r="F32" s="14"/>
      <c r="G32" s="79"/>
      <c r="H32" s="10"/>
      <c r="I32" s="58"/>
    </row>
    <row r="33" spans="1:10" x14ac:dyDescent="0.2">
      <c r="A33" s="15" t="s">
        <v>193</v>
      </c>
      <c r="B33" s="15"/>
      <c r="C33" s="15"/>
      <c r="D33" s="15"/>
      <c r="E33" s="15"/>
      <c r="F33" s="16"/>
      <c r="G33" s="16"/>
      <c r="H33" s="16"/>
      <c r="I33" s="56"/>
      <c r="J33" s="57"/>
    </row>
    <row r="34" spans="1:10" x14ac:dyDescent="0.2">
      <c r="A34" s="12" t="s">
        <v>35</v>
      </c>
      <c r="B34" s="12" t="s">
        <v>30</v>
      </c>
      <c r="C34" s="13">
        <v>20.13852289395518</v>
      </c>
      <c r="D34" s="14">
        <v>18</v>
      </c>
      <c r="E34" s="14"/>
      <c r="F34" s="14"/>
      <c r="G34" s="10"/>
      <c r="H34" s="10"/>
      <c r="I34" s="58"/>
    </row>
    <row r="35" spans="1:10" x14ac:dyDescent="0.2">
      <c r="A35" s="12" t="s">
        <v>36</v>
      </c>
      <c r="B35" s="12" t="s">
        <v>30</v>
      </c>
      <c r="C35" s="13">
        <v>110</v>
      </c>
      <c r="D35" s="14">
        <v>140</v>
      </c>
      <c r="E35" s="14"/>
      <c r="F35" s="14"/>
      <c r="G35" s="10"/>
      <c r="H35" s="10"/>
      <c r="I35" s="58"/>
    </row>
    <row r="36" spans="1:10" ht="57" x14ac:dyDescent="0.2">
      <c r="A36" s="12" t="s">
        <v>37</v>
      </c>
      <c r="B36" s="12" t="s">
        <v>38</v>
      </c>
      <c r="C36" s="13">
        <v>49.365348621120113</v>
      </c>
      <c r="D36" s="17" t="s">
        <v>57</v>
      </c>
      <c r="E36" s="17"/>
      <c r="F36" s="14">
        <v>223.15107599999999</v>
      </c>
      <c r="G36" s="10" t="s">
        <v>226</v>
      </c>
      <c r="H36" s="10" t="s">
        <v>227</v>
      </c>
      <c r="I36" s="58" t="s">
        <v>166</v>
      </c>
    </row>
    <row r="37" spans="1:10" x14ac:dyDescent="0.2">
      <c r="A37" s="15" t="s">
        <v>196</v>
      </c>
      <c r="B37" s="15"/>
      <c r="C37" s="15"/>
      <c r="D37" s="15"/>
      <c r="E37" s="15"/>
      <c r="F37" s="60"/>
      <c r="G37" s="61"/>
      <c r="H37" s="61"/>
      <c r="I37" s="56"/>
      <c r="J37" s="57"/>
    </row>
    <row r="38" spans="1:10" x14ac:dyDescent="0.2">
      <c r="A38" s="52" t="s">
        <v>61</v>
      </c>
      <c r="B38" s="12" t="s">
        <v>3</v>
      </c>
      <c r="C38" s="62"/>
      <c r="D38" s="62"/>
      <c r="E38" s="62"/>
      <c r="F38" s="14"/>
      <c r="G38" s="10"/>
      <c r="H38" s="10"/>
      <c r="I38" s="80">
        <v>1000</v>
      </c>
      <c r="J38" s="63">
        <v>116.05818726788607</v>
      </c>
    </row>
    <row r="39" spans="1:10" x14ac:dyDescent="0.2">
      <c r="A39" s="52" t="s">
        <v>228</v>
      </c>
      <c r="B39" s="12" t="s">
        <v>3</v>
      </c>
      <c r="C39" s="62"/>
      <c r="D39" s="62"/>
      <c r="E39" s="62"/>
      <c r="F39" s="14"/>
      <c r="G39" s="10"/>
      <c r="H39" s="10"/>
      <c r="I39" s="81"/>
      <c r="J39" s="63">
        <v>85.944179999999989</v>
      </c>
    </row>
    <row r="40" spans="1:10" x14ac:dyDescent="0.2">
      <c r="A40" s="52" t="s">
        <v>63</v>
      </c>
      <c r="B40" s="12" t="s">
        <v>8</v>
      </c>
      <c r="C40" s="62"/>
      <c r="D40" s="62"/>
      <c r="E40" s="62"/>
      <c r="F40" s="14"/>
      <c r="G40" s="10"/>
      <c r="H40" s="10"/>
      <c r="I40" s="81"/>
      <c r="J40" s="63">
        <v>253.5200754</v>
      </c>
    </row>
    <row r="41" spans="1:10" x14ac:dyDescent="0.2">
      <c r="A41" s="52" t="s">
        <v>64</v>
      </c>
      <c r="B41" s="12" t="s">
        <v>8</v>
      </c>
      <c r="C41" s="62"/>
      <c r="D41" s="62"/>
      <c r="E41" s="62"/>
      <c r="F41" s="14"/>
      <c r="G41" s="10"/>
      <c r="H41" s="10"/>
      <c r="I41" s="81"/>
      <c r="J41" s="63">
        <v>88</v>
      </c>
    </row>
    <row r="42" spans="1:10" ht="28.5" x14ac:dyDescent="0.2">
      <c r="A42" s="52" t="s">
        <v>65</v>
      </c>
      <c r="B42" s="12" t="s">
        <v>12</v>
      </c>
      <c r="C42" s="62"/>
      <c r="D42" s="62"/>
      <c r="E42" s="62"/>
      <c r="F42" s="14"/>
      <c r="G42" s="10"/>
      <c r="H42" s="10"/>
      <c r="I42" s="81"/>
      <c r="J42" s="63">
        <v>7.2</v>
      </c>
    </row>
    <row r="43" spans="1:10" x14ac:dyDescent="0.2">
      <c r="A43" s="10" t="s">
        <v>202</v>
      </c>
      <c r="B43" s="12" t="s">
        <v>3</v>
      </c>
      <c r="C43" s="13"/>
      <c r="D43" s="14"/>
      <c r="E43" s="14"/>
      <c r="F43" s="14"/>
      <c r="G43" s="10"/>
      <c r="H43" s="10"/>
      <c r="I43" s="81"/>
      <c r="J43" s="63">
        <v>10</v>
      </c>
    </row>
    <row r="44" spans="1:10" ht="28.5" x14ac:dyDescent="0.2">
      <c r="A44" s="24" t="s">
        <v>50</v>
      </c>
      <c r="B44" s="25"/>
      <c r="C44" s="26">
        <f>SUM(C5:C10,C12:C13,C15:C19,C21:C22,C24:C25,C27:C32)</f>
        <v>1804.3438337602536</v>
      </c>
      <c r="D44" s="26">
        <f>SUM(D5:D10,D12:D13,D15:D19,D21:D22,D24:D25,D27:D32)</f>
        <v>1750.0348008587653</v>
      </c>
      <c r="E44" s="26"/>
      <c r="F44" s="26">
        <f>SUM(F5:F10,F12:F13,F15:F19,F21:F22,F24:F25,F27:F32)</f>
        <v>633.77182350077351</v>
      </c>
      <c r="G44" s="27"/>
      <c r="H44" s="27"/>
      <c r="I44" s="70">
        <v>1000</v>
      </c>
      <c r="J44" s="71">
        <v>560.72244266788607</v>
      </c>
    </row>
    <row r="45" spans="1:10" s="1" customFormat="1" x14ac:dyDescent="0.2">
      <c r="A45" s="24" t="s">
        <v>53</v>
      </c>
      <c r="B45" s="24"/>
      <c r="C45" s="26">
        <f>SUM(C5:C10,C12:C13,C15:C19,C21:C22,C24:C25,C27:C32,C34:C43)</f>
        <v>1983.847705275329</v>
      </c>
      <c r="D45" s="26">
        <f>SUM(D5:D10,D12:D13,D15:D19,D21:D22,D24:D25,D27:D32,D34:D43)</f>
        <v>1908.0348008587653</v>
      </c>
      <c r="E45" s="26"/>
      <c r="F45" s="26">
        <f>SUM(F5:F10,F12:F13,F15:F19,F21:F22,F24:F25,F27:F32,F34:F43)</f>
        <v>856.9228995007735</v>
      </c>
      <c r="G45" s="24"/>
      <c r="H45" s="24"/>
      <c r="I45" s="70">
        <v>1000</v>
      </c>
      <c r="J45" s="71">
        <v>560.72244266788607</v>
      </c>
    </row>
    <row r="46" spans="1:10" x14ac:dyDescent="0.2">
      <c r="A46" s="10"/>
      <c r="B46" s="10"/>
      <c r="C46" s="14"/>
      <c r="D46" s="14"/>
      <c r="E46" s="14"/>
      <c r="F46" s="14"/>
      <c r="G46" s="10"/>
      <c r="H46" s="10"/>
      <c r="I46" s="58"/>
    </row>
    <row r="47" spans="1:10" x14ac:dyDescent="0.2">
      <c r="A47" s="10" t="s">
        <v>41</v>
      </c>
      <c r="B47" s="12" t="s">
        <v>38</v>
      </c>
      <c r="C47" s="14">
        <f t="shared" ref="C47:D47" si="0">SUM(C36)</f>
        <v>49.365348621120113</v>
      </c>
      <c r="D47" s="14">
        <f t="shared" si="0"/>
        <v>0</v>
      </c>
      <c r="E47" s="14"/>
      <c r="F47" s="14">
        <v>198.025418</v>
      </c>
      <c r="G47" s="10"/>
      <c r="H47" s="10"/>
      <c r="I47" s="58"/>
    </row>
    <row r="48" spans="1:10" x14ac:dyDescent="0.2">
      <c r="A48" s="10" t="s">
        <v>42</v>
      </c>
      <c r="B48" s="12" t="s">
        <v>32</v>
      </c>
      <c r="C48" s="14">
        <f t="shared" ref="C48:D48" si="1">SUM(C30:C32)</f>
        <v>6.8772952802533336</v>
      </c>
      <c r="D48" s="14">
        <f t="shared" si="1"/>
        <v>0</v>
      </c>
      <c r="E48" s="14"/>
      <c r="F48" s="14">
        <v>8.8394089999999998</v>
      </c>
      <c r="G48" s="10"/>
      <c r="H48" s="10"/>
      <c r="I48" s="58"/>
    </row>
    <row r="49" spans="1:10" x14ac:dyDescent="0.2">
      <c r="A49" s="10" t="s">
        <v>43</v>
      </c>
      <c r="B49" s="12" t="s">
        <v>30</v>
      </c>
      <c r="C49" s="14">
        <f t="shared" ref="C49:D49" si="2">SUM(C34:C35,C29)</f>
        <v>130.36436739395518</v>
      </c>
      <c r="D49" s="14">
        <f t="shared" si="2"/>
        <v>158</v>
      </c>
      <c r="E49" s="14"/>
      <c r="F49" s="14">
        <v>16.286248999999998</v>
      </c>
      <c r="G49" s="10"/>
      <c r="H49" s="10"/>
      <c r="I49" s="58"/>
    </row>
    <row r="50" spans="1:10" x14ac:dyDescent="0.2">
      <c r="A50" s="24" t="s">
        <v>229</v>
      </c>
      <c r="B50" s="25"/>
      <c r="C50" s="26">
        <f>SUM(C47:C49)</f>
        <v>186.60701129532862</v>
      </c>
      <c r="D50" s="26">
        <f t="shared" ref="D50" si="3">SUM(D47:D49)</f>
        <v>158</v>
      </c>
      <c r="E50" s="26"/>
      <c r="F50" s="26">
        <f>SUM(F47:F49)</f>
        <v>223.15107599999999</v>
      </c>
      <c r="G50" s="27"/>
      <c r="H50" s="27"/>
      <c r="I50" s="68"/>
      <c r="J50" s="69"/>
    </row>
    <row r="51" spans="1:10" x14ac:dyDescent="0.2">
      <c r="A51" s="10" t="s">
        <v>39</v>
      </c>
      <c r="B51" s="12" t="s">
        <v>12</v>
      </c>
      <c r="C51" s="14">
        <f>SUM(C21:C22,C12)</f>
        <v>194.9272</v>
      </c>
      <c r="D51" s="14">
        <f>SUM(D21:D22,D12)</f>
        <v>96.6</v>
      </c>
      <c r="E51" s="14"/>
      <c r="F51" s="14">
        <f>SUM(F21:F22,F12)</f>
        <v>46.702184289999998</v>
      </c>
      <c r="G51" s="10"/>
      <c r="H51" s="10"/>
      <c r="I51" s="58"/>
      <c r="J51" s="63">
        <f>J42</f>
        <v>7.2</v>
      </c>
    </row>
    <row r="52" spans="1:10" x14ac:dyDescent="0.2">
      <c r="A52" s="10" t="s">
        <v>40</v>
      </c>
      <c r="B52" s="12" t="s">
        <v>3</v>
      </c>
      <c r="C52" s="14">
        <f>SUM(C5:C8)</f>
        <v>1124</v>
      </c>
      <c r="D52" s="14">
        <f>SUM(D5:D8)</f>
        <v>1228.548829926415</v>
      </c>
      <c r="E52" s="14"/>
      <c r="F52" s="14">
        <f>SUM(F5:F8)</f>
        <v>366.00754449999999</v>
      </c>
      <c r="G52" s="10"/>
      <c r="H52" s="10"/>
      <c r="I52" s="58"/>
      <c r="J52" s="63">
        <f>J38+J39+J43</f>
        <v>212.00236726788606</v>
      </c>
    </row>
    <row r="53" spans="1:10" x14ac:dyDescent="0.2">
      <c r="A53" s="10" t="s">
        <v>44</v>
      </c>
      <c r="B53" s="12" t="s">
        <v>8</v>
      </c>
      <c r="C53" s="14">
        <f>SUM(C9:C10,C13,C15:C19,C25,C27:C28)</f>
        <v>302.31349397999998</v>
      </c>
      <c r="D53" s="14">
        <f>SUM(D9:D10,D13,D15:D19,D25,D27:D28)</f>
        <v>299.88597093235035</v>
      </c>
      <c r="E53" s="14"/>
      <c r="F53" s="14">
        <f>SUM(F9:F10,F13,F15:F19,F25,F27:F28)</f>
        <v>143.73210837077357</v>
      </c>
      <c r="G53" s="10"/>
      <c r="H53" s="10"/>
      <c r="I53" s="58"/>
      <c r="J53" s="63">
        <f>J41</f>
        <v>88</v>
      </c>
    </row>
    <row r="54" spans="1:10" x14ac:dyDescent="0.2">
      <c r="A54" s="10" t="s">
        <v>45</v>
      </c>
      <c r="B54" s="12" t="s">
        <v>24</v>
      </c>
      <c r="C54" s="14">
        <f t="shared" ref="C54:D54" si="4">SUM(C24)</f>
        <v>176</v>
      </c>
      <c r="D54" s="14">
        <f t="shared" si="4"/>
        <v>125</v>
      </c>
      <c r="E54" s="14"/>
      <c r="F54" s="14">
        <f>SUM(F24)</f>
        <v>77.329986340000005</v>
      </c>
      <c r="G54" s="10"/>
      <c r="H54" s="10"/>
      <c r="I54" s="58"/>
    </row>
    <row r="55" spans="1:10" x14ac:dyDescent="0.2">
      <c r="A55" s="10" t="s">
        <v>203</v>
      </c>
      <c r="B55" s="10" t="s">
        <v>204</v>
      </c>
      <c r="C55" s="14"/>
      <c r="D55" s="14"/>
      <c r="E55" s="14"/>
      <c r="F55" s="14"/>
      <c r="G55" s="10"/>
      <c r="H55" s="10"/>
      <c r="I55" s="58"/>
      <c r="J55" s="63">
        <f>J40</f>
        <v>253.5200754</v>
      </c>
    </row>
    <row r="56" spans="1:10" x14ac:dyDescent="0.2">
      <c r="A56" s="24" t="s">
        <v>52</v>
      </c>
      <c r="B56" s="27"/>
      <c r="C56" s="26">
        <f t="shared" ref="C56:D56" si="5">SUM(C51:C54)</f>
        <v>1797.2406939800001</v>
      </c>
      <c r="D56" s="26">
        <f t="shared" si="5"/>
        <v>1750.0348008587653</v>
      </c>
      <c r="E56" s="26"/>
      <c r="F56" s="26">
        <f>SUM(F51:F54)</f>
        <v>633.77182350077351</v>
      </c>
      <c r="G56" s="27"/>
      <c r="H56" s="27"/>
      <c r="I56" s="70">
        <f>I44</f>
        <v>1000</v>
      </c>
      <c r="J56" s="71">
        <f>SUM(J51:J55)</f>
        <v>560.72244266788607</v>
      </c>
    </row>
  </sheetData>
  <mergeCells count="6">
    <mergeCell ref="I38:I43"/>
    <mergeCell ref="C1:H1"/>
    <mergeCell ref="I1:J1"/>
    <mergeCell ref="C2:D2"/>
    <mergeCell ref="I2:J2"/>
    <mergeCell ref="G27:G3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BACF4-3FCA-477F-9BD0-A13E1B06F145}">
  <dimension ref="A1:M57"/>
  <sheetViews>
    <sheetView zoomScale="60" zoomScaleNormal="60" workbookViewId="0">
      <pane xSplit="1" ySplit="3" topLeftCell="B4" activePane="bottomRight" state="frozen"/>
      <selection pane="topRight" activeCell="B1" sqref="B1"/>
      <selection pane="bottomLeft" activeCell="A4" sqref="A4"/>
      <selection pane="bottomRight" activeCell="A5" sqref="A5"/>
    </sheetView>
  </sheetViews>
  <sheetFormatPr defaultRowHeight="14.25" x14ac:dyDescent="0.2"/>
  <cols>
    <col min="1" max="1" width="64.375" customWidth="1"/>
    <col min="2" max="2" width="5.25" customWidth="1"/>
    <col min="3" max="4" width="10.25" customWidth="1"/>
    <col min="5" max="5" width="1.75" customWidth="1"/>
    <col min="6" max="6" width="10.25" customWidth="1"/>
    <col min="7" max="7" width="28.875" customWidth="1"/>
    <col min="8" max="8" width="25.25" customWidth="1"/>
    <col min="9" max="11" width="10.25" customWidth="1"/>
    <col min="12" max="13" width="28.75" customWidth="1"/>
  </cols>
  <sheetData>
    <row r="1" spans="1:13" ht="15.75" x14ac:dyDescent="0.25">
      <c r="C1" s="76" t="s">
        <v>160</v>
      </c>
      <c r="D1" s="76"/>
      <c r="E1" s="76"/>
      <c r="F1" s="76"/>
      <c r="G1" s="76"/>
      <c r="H1" s="76"/>
      <c r="I1" s="77" t="s">
        <v>161</v>
      </c>
      <c r="J1" s="76"/>
      <c r="K1" s="53"/>
    </row>
    <row r="2" spans="1:13" x14ac:dyDescent="0.2">
      <c r="C2" s="75" t="s">
        <v>49</v>
      </c>
      <c r="D2" s="75"/>
      <c r="E2" s="51"/>
      <c r="I2" s="78" t="s">
        <v>49</v>
      </c>
      <c r="J2" s="75"/>
      <c r="K2" s="51"/>
    </row>
    <row r="3" spans="1:13" ht="85.5" x14ac:dyDescent="0.2">
      <c r="A3" s="3" t="s">
        <v>54</v>
      </c>
      <c r="B3" s="3" t="s">
        <v>0</v>
      </c>
      <c r="C3" s="4" t="s">
        <v>46</v>
      </c>
      <c r="D3" s="4" t="s">
        <v>55</v>
      </c>
      <c r="E3" s="4"/>
      <c r="F3" s="4" t="s">
        <v>162</v>
      </c>
      <c r="G3" s="4" t="s">
        <v>47</v>
      </c>
      <c r="H3" s="4" t="s">
        <v>48</v>
      </c>
      <c r="I3" s="54" t="s">
        <v>66</v>
      </c>
      <c r="J3" s="4" t="s">
        <v>60</v>
      </c>
      <c r="K3" s="4" t="s">
        <v>162</v>
      </c>
      <c r="L3" s="4" t="s">
        <v>47</v>
      </c>
      <c r="M3" s="4" t="s">
        <v>48</v>
      </c>
    </row>
    <row r="4" spans="1:13" x14ac:dyDescent="0.2">
      <c r="A4" s="55" t="s">
        <v>1</v>
      </c>
      <c r="B4" s="55"/>
      <c r="C4" s="55"/>
      <c r="D4" s="55"/>
      <c r="E4" s="55"/>
      <c r="F4" s="29"/>
      <c r="G4" s="29"/>
      <c r="H4" s="29"/>
      <c r="I4" s="56"/>
      <c r="J4" s="57"/>
      <c r="K4" s="57"/>
      <c r="L4" s="57"/>
      <c r="M4" s="57"/>
    </row>
    <row r="5" spans="1:13" ht="57" x14ac:dyDescent="0.2">
      <c r="A5" s="12" t="s">
        <v>163</v>
      </c>
      <c r="B5" s="12" t="s">
        <v>3</v>
      </c>
      <c r="C5" s="13">
        <v>600</v>
      </c>
      <c r="D5" s="14">
        <v>474.51794798444604</v>
      </c>
      <c r="E5" s="14"/>
      <c r="F5" s="14">
        <v>160.50820729</v>
      </c>
      <c r="G5" s="10" t="s">
        <v>164</v>
      </c>
      <c r="H5" s="10" t="s">
        <v>165</v>
      </c>
      <c r="I5" s="58" t="s">
        <v>166</v>
      </c>
    </row>
    <row r="6" spans="1:13" ht="99.75" x14ac:dyDescent="0.2">
      <c r="A6" s="12" t="s">
        <v>167</v>
      </c>
      <c r="B6" s="12" t="s">
        <v>3</v>
      </c>
      <c r="C6" s="13">
        <v>300</v>
      </c>
      <c r="D6" s="14">
        <v>279.40928638672699</v>
      </c>
      <c r="E6" s="14"/>
      <c r="F6" s="14">
        <v>125.58365671</v>
      </c>
      <c r="G6" s="10" t="s">
        <v>168</v>
      </c>
      <c r="H6" s="10" t="s">
        <v>169</v>
      </c>
      <c r="I6" s="58" t="s">
        <v>166</v>
      </c>
    </row>
    <row r="7" spans="1:13" ht="99.75" x14ac:dyDescent="0.2">
      <c r="A7" s="12" t="s">
        <v>170</v>
      </c>
      <c r="B7" s="12" t="s">
        <v>3</v>
      </c>
      <c r="C7" s="13">
        <v>164</v>
      </c>
      <c r="D7" s="14">
        <v>404.85265667197098</v>
      </c>
      <c r="E7" s="14"/>
      <c r="F7" s="14">
        <v>432.49250216000002</v>
      </c>
      <c r="G7" s="10" t="s">
        <v>171</v>
      </c>
      <c r="H7" s="10" t="s">
        <v>172</v>
      </c>
      <c r="I7" s="58" t="s">
        <v>166</v>
      </c>
    </row>
    <row r="8" spans="1:13" ht="28.5" x14ac:dyDescent="0.2">
      <c r="A8" s="12" t="s">
        <v>6</v>
      </c>
      <c r="B8" s="12" t="s">
        <v>3</v>
      </c>
      <c r="C8" s="13">
        <v>60</v>
      </c>
      <c r="D8" s="14">
        <v>69.768938883271133</v>
      </c>
      <c r="E8" s="14"/>
      <c r="F8" s="14"/>
      <c r="G8" s="10" t="s">
        <v>68</v>
      </c>
      <c r="H8" s="10"/>
      <c r="I8" s="58"/>
    </row>
    <row r="9" spans="1:13" ht="85.5" x14ac:dyDescent="0.2">
      <c r="A9" s="12" t="s">
        <v>7</v>
      </c>
      <c r="B9" s="12" t="s">
        <v>8</v>
      </c>
      <c r="C9" s="13">
        <v>105</v>
      </c>
      <c r="D9" s="14">
        <v>103.07281250000001</v>
      </c>
      <c r="E9" s="14"/>
      <c r="F9" s="14">
        <f>83.16587672</f>
        <v>83.16587672</v>
      </c>
      <c r="G9" s="11" t="s">
        <v>173</v>
      </c>
      <c r="H9" s="11" t="s">
        <v>174</v>
      </c>
      <c r="I9" s="58" t="s">
        <v>166</v>
      </c>
    </row>
    <row r="10" spans="1:13" ht="57" x14ac:dyDescent="0.2">
      <c r="A10" s="12" t="s">
        <v>9</v>
      </c>
      <c r="B10" s="12" t="s">
        <v>8</v>
      </c>
      <c r="C10" s="13">
        <v>35.01</v>
      </c>
      <c r="D10" s="14">
        <v>60.265703013234969</v>
      </c>
      <c r="E10" s="14"/>
      <c r="F10" s="14"/>
      <c r="G10" s="10" t="s">
        <v>175</v>
      </c>
      <c r="H10" s="10"/>
      <c r="I10" s="58"/>
    </row>
    <row r="11" spans="1:13" x14ac:dyDescent="0.2">
      <c r="A11" s="15" t="s">
        <v>10</v>
      </c>
      <c r="B11" s="15"/>
      <c r="C11" s="15"/>
      <c r="D11" s="15"/>
      <c r="E11" s="15"/>
      <c r="F11" s="16"/>
      <c r="G11" s="16"/>
      <c r="H11" s="16"/>
      <c r="I11" s="56"/>
      <c r="J11" s="57"/>
      <c r="K11" s="57"/>
      <c r="L11" s="57"/>
      <c r="M11" s="57"/>
    </row>
    <row r="12" spans="1:13" x14ac:dyDescent="0.2">
      <c r="A12" s="12" t="s">
        <v>11</v>
      </c>
      <c r="B12" s="12" t="s">
        <v>12</v>
      </c>
      <c r="C12" s="13">
        <v>3</v>
      </c>
      <c r="D12" s="17" t="s">
        <v>57</v>
      </c>
      <c r="E12" s="17"/>
      <c r="F12" s="14"/>
      <c r="G12" s="10"/>
      <c r="H12" s="10"/>
      <c r="I12" s="58"/>
    </row>
    <row r="13" spans="1:13" ht="28.5" x14ac:dyDescent="0.2">
      <c r="A13" s="12" t="s">
        <v>13</v>
      </c>
      <c r="B13" s="12" t="s">
        <v>8</v>
      </c>
      <c r="C13" s="13">
        <v>10</v>
      </c>
      <c r="D13" s="17" t="s">
        <v>57</v>
      </c>
      <c r="E13" s="17"/>
      <c r="F13" s="14">
        <v>0.62625366999999998</v>
      </c>
      <c r="G13" s="10"/>
      <c r="H13" s="10" t="s">
        <v>176</v>
      </c>
      <c r="I13" s="58"/>
    </row>
    <row r="14" spans="1:13" x14ac:dyDescent="0.2">
      <c r="A14" s="15" t="s">
        <v>14</v>
      </c>
      <c r="B14" s="15"/>
      <c r="C14" s="15"/>
      <c r="D14" s="15"/>
      <c r="E14" s="15"/>
      <c r="F14" s="16"/>
      <c r="G14" s="16"/>
      <c r="H14" s="16"/>
      <c r="I14" s="56"/>
      <c r="J14" s="57"/>
      <c r="K14" s="57"/>
      <c r="L14" s="57"/>
      <c r="M14" s="57"/>
    </row>
    <row r="15" spans="1:13" ht="99.75" x14ac:dyDescent="0.2">
      <c r="A15" s="12" t="s">
        <v>15</v>
      </c>
      <c r="B15" s="12" t="s">
        <v>8</v>
      </c>
      <c r="C15" s="13">
        <v>74.040893980000007</v>
      </c>
      <c r="D15" s="14">
        <v>67</v>
      </c>
      <c r="E15" s="14"/>
      <c r="F15" s="14">
        <f>66.44265849+0.47117</f>
        <v>66.91382849</v>
      </c>
      <c r="G15" s="10" t="s">
        <v>67</v>
      </c>
      <c r="H15" s="10" t="s">
        <v>177</v>
      </c>
      <c r="I15" s="58" t="s">
        <v>166</v>
      </c>
    </row>
    <row r="16" spans="1:13" ht="156.75" x14ac:dyDescent="0.2">
      <c r="A16" s="12" t="s">
        <v>16</v>
      </c>
      <c r="B16" s="12" t="s">
        <v>8</v>
      </c>
      <c r="C16" s="13">
        <v>13.704599999999999</v>
      </c>
      <c r="D16" s="14">
        <v>29.067159099115365</v>
      </c>
      <c r="E16" s="14"/>
      <c r="F16" s="14">
        <f>7.4592+5.73816+0.08640742+4.59405</f>
        <v>17.87781742</v>
      </c>
      <c r="G16" s="10" t="s">
        <v>178</v>
      </c>
      <c r="H16" s="10" t="s">
        <v>179</v>
      </c>
      <c r="I16" s="58" t="s">
        <v>166</v>
      </c>
    </row>
    <row r="17" spans="1:13" ht="99.75" x14ac:dyDescent="0.2">
      <c r="A17" s="12" t="s">
        <v>17</v>
      </c>
      <c r="B17" s="12" t="s">
        <v>8</v>
      </c>
      <c r="C17" s="13">
        <v>10.5</v>
      </c>
      <c r="D17" s="14">
        <v>8.2725000000000009</v>
      </c>
      <c r="E17" s="14"/>
      <c r="F17" s="14">
        <v>7.827</v>
      </c>
      <c r="G17" s="11" t="s">
        <v>180</v>
      </c>
      <c r="H17" s="10" t="s">
        <v>181</v>
      </c>
      <c r="I17" s="58" t="s">
        <v>166</v>
      </c>
    </row>
    <row r="18" spans="1:13" ht="142.5" x14ac:dyDescent="0.2">
      <c r="A18" s="12" t="s">
        <v>18</v>
      </c>
      <c r="B18" s="12" t="s">
        <v>8</v>
      </c>
      <c r="C18" s="13">
        <v>3.948</v>
      </c>
      <c r="D18" s="14">
        <v>4.4774000000000003</v>
      </c>
      <c r="E18" s="14"/>
      <c r="F18" s="18">
        <v>3.42247830077357</v>
      </c>
      <c r="G18" s="11" t="s">
        <v>182</v>
      </c>
      <c r="H18" s="10" t="s">
        <v>183</v>
      </c>
      <c r="I18" s="58" t="s">
        <v>166</v>
      </c>
    </row>
    <row r="19" spans="1:13" ht="28.5" x14ac:dyDescent="0.2">
      <c r="A19" s="10" t="s">
        <v>56</v>
      </c>
      <c r="B19" s="12" t="s">
        <v>8</v>
      </c>
      <c r="C19" s="20" t="s">
        <v>57</v>
      </c>
      <c r="D19" s="14">
        <v>27.730396319999997</v>
      </c>
      <c r="E19" s="14"/>
      <c r="F19" s="14">
        <v>0.87638134999999995</v>
      </c>
      <c r="G19" s="10" t="s">
        <v>70</v>
      </c>
      <c r="H19" s="10" t="s">
        <v>184</v>
      </c>
      <c r="I19" s="58"/>
    </row>
    <row r="20" spans="1:13" x14ac:dyDescent="0.2">
      <c r="A20" s="15" t="s">
        <v>19</v>
      </c>
      <c r="B20" s="15"/>
      <c r="C20" s="15"/>
      <c r="D20" s="15"/>
      <c r="E20" s="15"/>
      <c r="F20" s="16"/>
      <c r="G20" s="16"/>
      <c r="H20" s="16"/>
      <c r="I20" s="56"/>
      <c r="J20" s="57"/>
      <c r="K20" s="57"/>
      <c r="L20" s="57"/>
      <c r="M20" s="57"/>
    </row>
    <row r="21" spans="1:13" x14ac:dyDescent="0.2">
      <c r="A21" s="12" t="s">
        <v>20</v>
      </c>
      <c r="B21" s="12" t="s">
        <v>12</v>
      </c>
      <c r="C21" s="13">
        <v>-1.0728</v>
      </c>
      <c r="D21" s="14">
        <v>-1.4</v>
      </c>
      <c r="E21" s="14"/>
      <c r="F21" s="59">
        <v>-0.29781571000000001</v>
      </c>
      <c r="G21" s="11" t="s">
        <v>185</v>
      </c>
      <c r="H21" s="10" t="s">
        <v>94</v>
      </c>
      <c r="I21" s="58" t="s">
        <v>166</v>
      </c>
    </row>
    <row r="22" spans="1:13" ht="85.5" x14ac:dyDescent="0.2">
      <c r="A22" s="12" t="s">
        <v>21</v>
      </c>
      <c r="B22" s="12" t="s">
        <v>12</v>
      </c>
      <c r="C22" s="13">
        <v>193</v>
      </c>
      <c r="D22" s="14">
        <v>98</v>
      </c>
      <c r="E22" s="14"/>
      <c r="F22" s="18">
        <v>47</v>
      </c>
      <c r="G22" s="11" t="s">
        <v>186</v>
      </c>
      <c r="H22" s="10" t="s">
        <v>94</v>
      </c>
      <c r="I22" s="58" t="s">
        <v>166</v>
      </c>
    </row>
    <row r="23" spans="1:13" x14ac:dyDescent="0.2">
      <c r="A23" s="15" t="s">
        <v>22</v>
      </c>
      <c r="B23" s="15"/>
      <c r="C23" s="15"/>
      <c r="D23" s="15"/>
      <c r="E23" s="15"/>
      <c r="F23" s="16"/>
      <c r="G23" s="16"/>
      <c r="H23" s="16"/>
      <c r="I23" s="56"/>
      <c r="J23" s="57"/>
      <c r="K23" s="57"/>
      <c r="L23" s="57"/>
      <c r="M23" s="57"/>
    </row>
    <row r="24" spans="1:13" ht="99.75" x14ac:dyDescent="0.2">
      <c r="A24" s="12" t="s">
        <v>23</v>
      </c>
      <c r="B24" s="12" t="s">
        <v>24</v>
      </c>
      <c r="C24" s="13">
        <v>176</v>
      </c>
      <c r="D24" s="14">
        <v>125</v>
      </c>
      <c r="E24" s="14"/>
      <c r="F24" s="14">
        <v>110.32203634000001</v>
      </c>
      <c r="G24" s="10" t="s">
        <v>187</v>
      </c>
      <c r="H24" s="10" t="s">
        <v>157</v>
      </c>
      <c r="I24" s="58" t="s">
        <v>166</v>
      </c>
    </row>
    <row r="25" spans="1:13" ht="28.5" x14ac:dyDescent="0.2">
      <c r="A25" s="12" t="s">
        <v>25</v>
      </c>
      <c r="B25" s="12" t="s">
        <v>8</v>
      </c>
      <c r="C25" s="13">
        <v>50</v>
      </c>
      <c r="D25" s="14" t="s">
        <v>57</v>
      </c>
      <c r="E25" s="14"/>
      <c r="F25" s="14">
        <v>7.3554127600000001</v>
      </c>
      <c r="G25" s="10" t="s">
        <v>73</v>
      </c>
      <c r="H25" s="10" t="s">
        <v>188</v>
      </c>
      <c r="I25" s="58" t="s">
        <v>166</v>
      </c>
    </row>
    <row r="26" spans="1:13" x14ac:dyDescent="0.2">
      <c r="A26" s="15" t="s">
        <v>26</v>
      </c>
      <c r="B26" s="15"/>
      <c r="C26" s="15"/>
      <c r="D26" s="15"/>
      <c r="E26" s="15"/>
      <c r="F26" s="16"/>
      <c r="G26" s="16"/>
      <c r="H26" s="16"/>
      <c r="I26" s="56"/>
      <c r="J26" s="57"/>
      <c r="K26" s="57"/>
      <c r="L26" s="57"/>
      <c r="M26" s="57"/>
    </row>
    <row r="27" spans="1:13" x14ac:dyDescent="0.2">
      <c r="A27" s="12" t="s">
        <v>27</v>
      </c>
      <c r="B27" s="12" t="s">
        <v>8</v>
      </c>
      <c r="C27" s="13">
        <v>0.08</v>
      </c>
      <c r="D27" s="20" t="s">
        <v>57</v>
      </c>
      <c r="E27" s="20"/>
      <c r="F27" s="14"/>
      <c r="G27" s="79" t="s">
        <v>189</v>
      </c>
      <c r="H27" s="10"/>
      <c r="I27" s="58"/>
    </row>
    <row r="28" spans="1:13" ht="42.75" x14ac:dyDescent="0.2">
      <c r="A28" s="12" t="s">
        <v>28</v>
      </c>
      <c r="B28" s="12" t="s">
        <v>8</v>
      </c>
      <c r="C28" s="13">
        <v>0.03</v>
      </c>
      <c r="D28" s="20" t="s">
        <v>57</v>
      </c>
      <c r="E28" s="20"/>
      <c r="F28" s="14"/>
      <c r="G28" s="79"/>
      <c r="H28" s="10"/>
      <c r="I28" s="58"/>
    </row>
    <row r="29" spans="1:13" ht="28.5" x14ac:dyDescent="0.2">
      <c r="A29" s="12" t="s">
        <v>29</v>
      </c>
      <c r="B29" s="12" t="s">
        <v>30</v>
      </c>
      <c r="C29" s="13">
        <v>0.2258445</v>
      </c>
      <c r="D29" s="20" t="s">
        <v>57</v>
      </c>
      <c r="E29" s="20"/>
      <c r="F29" s="14"/>
      <c r="G29" s="79"/>
      <c r="H29" s="10"/>
      <c r="I29" s="58"/>
    </row>
    <row r="30" spans="1:13" x14ac:dyDescent="0.2">
      <c r="A30" s="12" t="s">
        <v>31</v>
      </c>
      <c r="B30" s="12" t="s">
        <v>32</v>
      </c>
      <c r="C30" s="13">
        <v>1.4345546333333334</v>
      </c>
      <c r="D30" s="20" t="s">
        <v>57</v>
      </c>
      <c r="E30" s="20"/>
      <c r="F30" s="14"/>
      <c r="G30" s="79"/>
      <c r="H30" s="10"/>
      <c r="I30" s="58"/>
    </row>
    <row r="31" spans="1:13" x14ac:dyDescent="0.2">
      <c r="A31" s="12" t="s">
        <v>33</v>
      </c>
      <c r="B31" s="12" t="s">
        <v>32</v>
      </c>
      <c r="C31" s="13">
        <v>5.3874193469199998</v>
      </c>
      <c r="D31" s="20" t="s">
        <v>57</v>
      </c>
      <c r="E31" s="20"/>
      <c r="F31" s="14"/>
      <c r="G31" s="79"/>
      <c r="H31" s="10"/>
      <c r="I31" s="58"/>
    </row>
    <row r="32" spans="1:13" x14ac:dyDescent="0.2">
      <c r="A32" s="12" t="s">
        <v>34</v>
      </c>
      <c r="B32" s="12" t="s">
        <v>32</v>
      </c>
      <c r="C32" s="13">
        <v>5.5321300000000011E-2</v>
      </c>
      <c r="D32" s="20" t="s">
        <v>57</v>
      </c>
      <c r="E32" s="20"/>
      <c r="F32" s="14"/>
      <c r="G32" s="79"/>
      <c r="H32" s="10"/>
      <c r="I32" s="58"/>
    </row>
    <row r="33" spans="1:13" ht="42.75" x14ac:dyDescent="0.2">
      <c r="A33" s="12" t="s">
        <v>190</v>
      </c>
      <c r="B33" s="12" t="s">
        <v>3</v>
      </c>
      <c r="C33" s="20" t="s">
        <v>57</v>
      </c>
      <c r="D33" s="20" t="s">
        <v>57</v>
      </c>
      <c r="E33" s="20"/>
      <c r="F33" s="14">
        <v>3.76245546</v>
      </c>
      <c r="G33" s="52" t="s">
        <v>191</v>
      </c>
      <c r="H33" s="10" t="s">
        <v>192</v>
      </c>
      <c r="I33" s="58"/>
    </row>
    <row r="34" spans="1:13" x14ac:dyDescent="0.2">
      <c r="A34" s="15" t="s">
        <v>193</v>
      </c>
      <c r="B34" s="15"/>
      <c r="C34" s="15"/>
      <c r="D34" s="15"/>
      <c r="E34" s="15"/>
      <c r="F34" s="16"/>
      <c r="G34" s="16"/>
      <c r="H34" s="16"/>
      <c r="I34" s="56"/>
      <c r="J34" s="57"/>
      <c r="K34" s="57"/>
      <c r="L34" s="57"/>
      <c r="M34" s="57"/>
    </row>
    <row r="35" spans="1:13" x14ac:dyDescent="0.2">
      <c r="A35" s="12" t="s">
        <v>35</v>
      </c>
      <c r="B35" s="12" t="s">
        <v>30</v>
      </c>
      <c r="C35" s="13">
        <v>20.13852289395518</v>
      </c>
      <c r="D35" s="14">
        <v>18</v>
      </c>
      <c r="E35" s="14"/>
      <c r="F35" s="14"/>
      <c r="G35" s="10"/>
      <c r="H35" s="10"/>
      <c r="I35" s="58"/>
    </row>
    <row r="36" spans="1:13" x14ac:dyDescent="0.2">
      <c r="A36" s="12" t="s">
        <v>36</v>
      </c>
      <c r="B36" s="12" t="s">
        <v>30</v>
      </c>
      <c r="C36" s="13">
        <v>110</v>
      </c>
      <c r="D36" s="14">
        <v>140</v>
      </c>
      <c r="E36" s="14"/>
      <c r="F36" s="14"/>
      <c r="G36" s="10"/>
      <c r="H36" s="10"/>
      <c r="I36" s="58"/>
    </row>
    <row r="37" spans="1:13" ht="57" x14ac:dyDescent="0.2">
      <c r="A37" s="12" t="s">
        <v>37</v>
      </c>
      <c r="B37" s="12" t="s">
        <v>38</v>
      </c>
      <c r="C37" s="13">
        <v>49.365348621120113</v>
      </c>
      <c r="D37" s="17" t="s">
        <v>57</v>
      </c>
      <c r="E37" s="17"/>
      <c r="F37" s="14">
        <v>259.325445</v>
      </c>
      <c r="G37" s="10" t="s">
        <v>194</v>
      </c>
      <c r="H37" s="10" t="s">
        <v>195</v>
      </c>
      <c r="I37" s="58" t="s">
        <v>166</v>
      </c>
    </row>
    <row r="38" spans="1:13" x14ac:dyDescent="0.2">
      <c r="A38" s="15" t="s">
        <v>196</v>
      </c>
      <c r="B38" s="15"/>
      <c r="C38" s="15"/>
      <c r="D38" s="15"/>
      <c r="E38" s="15"/>
      <c r="F38" s="60"/>
      <c r="G38" s="61"/>
      <c r="H38" s="61"/>
      <c r="I38" s="56"/>
      <c r="J38" s="57"/>
      <c r="K38" s="57"/>
      <c r="L38" s="57"/>
      <c r="M38" s="57"/>
    </row>
    <row r="39" spans="1:13" ht="57" x14ac:dyDescent="0.2">
      <c r="A39" s="52" t="s">
        <v>61</v>
      </c>
      <c r="B39" s="12" t="s">
        <v>3</v>
      </c>
      <c r="C39" s="62"/>
      <c r="D39" s="62"/>
      <c r="E39" s="62"/>
      <c r="F39" s="14"/>
      <c r="G39" s="10"/>
      <c r="H39" s="10"/>
      <c r="I39" s="80">
        <v>1000</v>
      </c>
      <c r="J39" s="63">
        <v>116.05818726788607</v>
      </c>
      <c r="K39" s="63"/>
      <c r="L39" s="10" t="s">
        <v>197</v>
      </c>
      <c r="M39" s="10" t="s">
        <v>184</v>
      </c>
    </row>
    <row r="40" spans="1:13" ht="28.5" x14ac:dyDescent="0.2">
      <c r="A40" s="52" t="s">
        <v>198</v>
      </c>
      <c r="B40" s="12" t="s">
        <v>3</v>
      </c>
      <c r="C40" s="62"/>
      <c r="D40" s="62"/>
      <c r="E40" s="62"/>
      <c r="F40" s="14"/>
      <c r="G40" s="10"/>
      <c r="H40" s="10"/>
      <c r="I40" s="81"/>
      <c r="J40" s="63">
        <v>85.944179999999989</v>
      </c>
      <c r="K40" s="63"/>
      <c r="L40" s="28"/>
      <c r="M40" s="28"/>
    </row>
    <row r="41" spans="1:13" ht="42.75" x14ac:dyDescent="0.2">
      <c r="A41" s="52" t="s">
        <v>63</v>
      </c>
      <c r="B41" s="12" t="s">
        <v>8</v>
      </c>
      <c r="C41" s="62"/>
      <c r="D41" s="62"/>
      <c r="E41" s="62"/>
      <c r="F41" s="14"/>
      <c r="G41" s="10"/>
      <c r="H41" s="10"/>
      <c r="I41" s="81"/>
      <c r="J41" s="63">
        <v>253.5200754</v>
      </c>
      <c r="K41" s="64">
        <v>7.7515789699999997</v>
      </c>
      <c r="L41" s="28" t="s">
        <v>199</v>
      </c>
      <c r="M41" s="28" t="s">
        <v>200</v>
      </c>
    </row>
    <row r="42" spans="1:13" x14ac:dyDescent="0.2">
      <c r="A42" s="52" t="s">
        <v>64</v>
      </c>
      <c r="B42" s="12" t="s">
        <v>8</v>
      </c>
      <c r="C42" s="62"/>
      <c r="D42" s="62"/>
      <c r="E42" s="62"/>
      <c r="F42" s="14"/>
      <c r="G42" s="10"/>
      <c r="H42" s="10"/>
      <c r="I42" s="81"/>
      <c r="J42" s="63">
        <v>88</v>
      </c>
      <c r="K42" s="63"/>
      <c r="L42" s="28"/>
      <c r="M42" s="28"/>
    </row>
    <row r="43" spans="1:13" ht="28.5" x14ac:dyDescent="0.2">
      <c r="A43" s="52" t="s">
        <v>65</v>
      </c>
      <c r="B43" s="12" t="s">
        <v>12</v>
      </c>
      <c r="C43" s="62"/>
      <c r="D43" s="62"/>
      <c r="E43" s="62"/>
      <c r="F43" s="14"/>
      <c r="G43" s="10"/>
      <c r="H43" s="10"/>
      <c r="I43" s="81"/>
      <c r="J43" s="63">
        <v>7.2</v>
      </c>
      <c r="K43" s="65">
        <v>7.39</v>
      </c>
      <c r="L43" s="28"/>
      <c r="M43" s="28" t="s">
        <v>201</v>
      </c>
    </row>
    <row r="44" spans="1:13" x14ac:dyDescent="0.2">
      <c r="A44" s="10" t="s">
        <v>202</v>
      </c>
      <c r="B44" s="12" t="s">
        <v>3</v>
      </c>
      <c r="C44" s="13"/>
      <c r="D44" s="14"/>
      <c r="E44" s="14"/>
      <c r="F44" s="14"/>
      <c r="G44" s="10"/>
      <c r="H44" s="10"/>
      <c r="I44" s="81"/>
      <c r="J44" s="63">
        <v>10</v>
      </c>
      <c r="K44" s="63"/>
      <c r="L44" s="28"/>
      <c r="M44" s="28"/>
    </row>
    <row r="45" spans="1:13" ht="28.5" x14ac:dyDescent="0.2">
      <c r="A45" s="24" t="s">
        <v>50</v>
      </c>
      <c r="B45" s="25"/>
      <c r="C45" s="26">
        <f>SUM(C5:C10,C12:C13,C15:C19,C21:C22,C24:C25,C27:C32)</f>
        <v>1804.3438337602536</v>
      </c>
      <c r="D45" s="26">
        <f>SUM(D5:D10,D12:D13,D15:D19,D21:D22,D24:D25,D27:D32)</f>
        <v>1750.0348008587653</v>
      </c>
      <c r="E45" s="26"/>
      <c r="F45" s="26">
        <f>SUM(F5:F10,F12:F13,F15:F19,F21:F22,F24:F25,F27:F33)</f>
        <v>1067.4360909607735</v>
      </c>
      <c r="G45" s="27"/>
      <c r="H45" s="27"/>
      <c r="I45" s="66">
        <v>1000</v>
      </c>
      <c r="J45" s="67">
        <v>560.72244266788607</v>
      </c>
      <c r="K45" s="67">
        <f>SUM(K39:K43)</f>
        <v>15.141578969999999</v>
      </c>
      <c r="L45" s="27"/>
      <c r="M45" s="27"/>
    </row>
    <row r="46" spans="1:13" s="1" customFormat="1" x14ac:dyDescent="0.2">
      <c r="A46" s="24" t="s">
        <v>53</v>
      </c>
      <c r="B46" s="24"/>
      <c r="C46" s="26">
        <f>SUM(C5:C10,C12:C13,C15:C19,C21:C22,C24:C25,C27:C32,C35:C44)</f>
        <v>1983.847705275329</v>
      </c>
      <c r="D46" s="26">
        <f>SUM(D5:D10,D12:D13,D15:D19,D21:D22,D24:D25,D27:D32,D35:D44)</f>
        <v>1908.0348008587653</v>
      </c>
      <c r="E46" s="26"/>
      <c r="F46" s="26">
        <f>SUM(F5:F10,F12:F13,F15:F19,F21:F22,F24:F25,F27:F33,F35:F44)</f>
        <v>1326.7615359607735</v>
      </c>
      <c r="G46" s="24"/>
      <c r="H46" s="24"/>
      <c r="I46" s="66">
        <v>1000</v>
      </c>
      <c r="J46" s="67">
        <v>560.72244266788607</v>
      </c>
      <c r="K46" s="67">
        <f>SUM(K39:K44)</f>
        <v>15.141578969999999</v>
      </c>
      <c r="L46" s="24"/>
      <c r="M46" s="24"/>
    </row>
    <row r="47" spans="1:13" x14ac:dyDescent="0.2">
      <c r="A47" s="10"/>
      <c r="B47" s="10"/>
      <c r="C47" s="14"/>
      <c r="D47" s="14"/>
      <c r="E47" s="14"/>
      <c r="F47" s="14"/>
      <c r="G47" s="10"/>
      <c r="H47" s="10"/>
      <c r="I47" s="58"/>
    </row>
    <row r="48" spans="1:13" x14ac:dyDescent="0.2">
      <c r="A48" s="10" t="s">
        <v>41</v>
      </c>
      <c r="B48" s="12" t="s">
        <v>38</v>
      </c>
      <c r="C48" s="14">
        <f t="shared" ref="C48:D48" si="0">SUM(C37)</f>
        <v>49.365348621120113</v>
      </c>
      <c r="D48" s="14">
        <f t="shared" si="0"/>
        <v>0</v>
      </c>
      <c r="E48" s="14"/>
      <c r="F48" s="14">
        <v>211.223591</v>
      </c>
      <c r="G48" s="10"/>
      <c r="H48" s="10"/>
      <c r="I48" s="58"/>
    </row>
    <row r="49" spans="1:13" x14ac:dyDescent="0.2">
      <c r="A49" s="10" t="s">
        <v>42</v>
      </c>
      <c r="B49" s="12" t="s">
        <v>32</v>
      </c>
      <c r="C49" s="14">
        <f t="shared" ref="C49:D49" si="1">SUM(C30:C32)</f>
        <v>6.8772952802533336</v>
      </c>
      <c r="D49" s="14">
        <f t="shared" si="1"/>
        <v>0</v>
      </c>
      <c r="E49" s="14"/>
      <c r="F49" s="14">
        <v>10.461454</v>
      </c>
      <c r="G49" s="10"/>
      <c r="H49" s="10"/>
      <c r="I49" s="58"/>
    </row>
    <row r="50" spans="1:13" x14ac:dyDescent="0.2">
      <c r="A50" s="10" t="s">
        <v>43</v>
      </c>
      <c r="B50" s="12" t="s">
        <v>30</v>
      </c>
      <c r="C50" s="14">
        <f t="shared" ref="C50:D50" si="2">SUM(C35:C36,C29)</f>
        <v>130.36436739395518</v>
      </c>
      <c r="D50" s="14">
        <f t="shared" si="2"/>
        <v>158</v>
      </c>
      <c r="E50" s="14"/>
      <c r="F50" s="14">
        <v>37.640400000000007</v>
      </c>
      <c r="G50" s="10"/>
      <c r="H50" s="10"/>
      <c r="I50" s="58"/>
    </row>
    <row r="51" spans="1:13" x14ac:dyDescent="0.2">
      <c r="A51" s="24" t="s">
        <v>51</v>
      </c>
      <c r="B51" s="25"/>
      <c r="C51" s="26">
        <f>SUM(C48:C50)</f>
        <v>186.60701129532862</v>
      </c>
      <c r="D51" s="26">
        <f t="shared" ref="D51" si="3">SUM(D48:D50)</f>
        <v>158</v>
      </c>
      <c r="E51" s="26"/>
      <c r="F51" s="26">
        <f>SUM(F48:F50)</f>
        <v>259.325445</v>
      </c>
      <c r="G51" s="27"/>
      <c r="H51" s="27"/>
      <c r="I51" s="68"/>
      <c r="J51" s="69"/>
      <c r="K51" s="69"/>
      <c r="L51" s="69"/>
      <c r="M51" s="69"/>
    </row>
    <row r="52" spans="1:13" x14ac:dyDescent="0.2">
      <c r="A52" s="10" t="s">
        <v>39</v>
      </c>
      <c r="B52" s="12" t="s">
        <v>12</v>
      </c>
      <c r="C52" s="14">
        <f>SUM(C21:C22,C12)</f>
        <v>194.9272</v>
      </c>
      <c r="D52" s="14">
        <f>SUM(D21:D22,D12)</f>
        <v>96.6</v>
      </c>
      <c r="E52" s="14"/>
      <c r="F52" s="14">
        <f>SUM(F21:F22,F12)</f>
        <v>46.702184289999998</v>
      </c>
      <c r="G52" s="10"/>
      <c r="H52" s="10"/>
      <c r="I52" s="58"/>
      <c r="J52" s="63">
        <f>J43</f>
        <v>7.2</v>
      </c>
      <c r="K52" s="63">
        <f>K43</f>
        <v>7.39</v>
      </c>
    </row>
    <row r="53" spans="1:13" x14ac:dyDescent="0.2">
      <c r="A53" s="10" t="s">
        <v>40</v>
      </c>
      <c r="B53" s="12" t="s">
        <v>3</v>
      </c>
      <c r="C53" s="14">
        <f>SUM(C5:C8)</f>
        <v>1124</v>
      </c>
      <c r="D53" s="14">
        <f>SUM(D5:D8)</f>
        <v>1228.548829926415</v>
      </c>
      <c r="E53" s="14"/>
      <c r="F53" s="14">
        <f>SUM(F5:F8,F33)</f>
        <v>722.3468216199999</v>
      </c>
      <c r="G53" s="10"/>
      <c r="H53" s="10"/>
      <c r="I53" s="58"/>
      <c r="J53" s="63">
        <f>J39+J40+J44</f>
        <v>212.00236726788606</v>
      </c>
      <c r="K53" s="63"/>
    </row>
    <row r="54" spans="1:13" x14ac:dyDescent="0.2">
      <c r="A54" s="10" t="s">
        <v>44</v>
      </c>
      <c r="B54" s="12" t="s">
        <v>8</v>
      </c>
      <c r="C54" s="14">
        <f>SUM(C9:C10,C13,C15:C19,C25,C27:C28)</f>
        <v>302.31349397999998</v>
      </c>
      <c r="D54" s="14">
        <f>SUM(D9:D10,D13,D15:D19,D25,D27:D28)</f>
        <v>299.88597093235035</v>
      </c>
      <c r="E54" s="14"/>
      <c r="F54" s="14">
        <f>SUM(F9:F10,F13,F15:F19,F25,F27:F28)</f>
        <v>188.0650487107736</v>
      </c>
      <c r="G54" s="10"/>
      <c r="H54" s="10"/>
      <c r="I54" s="58"/>
      <c r="J54" s="63">
        <f>J42</f>
        <v>88</v>
      </c>
      <c r="K54" s="63"/>
    </row>
    <row r="55" spans="1:13" x14ac:dyDescent="0.2">
      <c r="A55" s="10" t="s">
        <v>45</v>
      </c>
      <c r="B55" s="12" t="s">
        <v>24</v>
      </c>
      <c r="C55" s="14">
        <f t="shared" ref="C55:D55" si="4">SUM(C24)</f>
        <v>176</v>
      </c>
      <c r="D55" s="14">
        <f t="shared" si="4"/>
        <v>125</v>
      </c>
      <c r="E55" s="14"/>
      <c r="F55" s="14">
        <f>SUM(F24)</f>
        <v>110.32203634000001</v>
      </c>
      <c r="G55" s="10"/>
      <c r="H55" s="10"/>
      <c r="I55" s="58"/>
    </row>
    <row r="56" spans="1:13" x14ac:dyDescent="0.2">
      <c r="A56" s="10" t="s">
        <v>203</v>
      </c>
      <c r="B56" s="10" t="s">
        <v>204</v>
      </c>
      <c r="C56" s="14"/>
      <c r="D56" s="14"/>
      <c r="E56" s="14"/>
      <c r="F56" s="14"/>
      <c r="G56" s="10"/>
      <c r="H56" s="10"/>
      <c r="I56" s="58"/>
      <c r="J56" s="63">
        <f>J41</f>
        <v>253.5200754</v>
      </c>
      <c r="K56" s="63">
        <f>K41</f>
        <v>7.7515789699999997</v>
      </c>
    </row>
    <row r="57" spans="1:13" x14ac:dyDescent="0.2">
      <c r="A57" s="24" t="s">
        <v>52</v>
      </c>
      <c r="B57" s="27"/>
      <c r="C57" s="26">
        <f t="shared" ref="C57:D57" si="5">SUM(C52:C55)</f>
        <v>1797.2406939800001</v>
      </c>
      <c r="D57" s="26">
        <f t="shared" si="5"/>
        <v>1750.0348008587653</v>
      </c>
      <c r="E57" s="26"/>
      <c r="F57" s="26">
        <f>SUM(F52:F55)</f>
        <v>1067.4360909607735</v>
      </c>
      <c r="G57" s="27"/>
      <c r="H57" s="27"/>
      <c r="I57" s="70">
        <f>I45</f>
        <v>1000</v>
      </c>
      <c r="J57" s="71">
        <f>SUM(J52:J56)</f>
        <v>560.72244266788607</v>
      </c>
      <c r="K57" s="71">
        <f>SUM(K52:K56)</f>
        <v>15.141578969999999</v>
      </c>
      <c r="L57" s="69"/>
      <c r="M57" s="69"/>
    </row>
  </sheetData>
  <mergeCells count="6">
    <mergeCell ref="I39:I44"/>
    <mergeCell ref="C1:H1"/>
    <mergeCell ref="I1:J1"/>
    <mergeCell ref="C2:D2"/>
    <mergeCell ref="I2:J2"/>
    <mergeCell ref="G27:G3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1"/>
  <sheetViews>
    <sheetView tabSelected="1" workbookViewId="0">
      <pane xSplit="1" ySplit="3" topLeftCell="B4" activePane="bottomRight" state="frozen"/>
      <selection pane="topRight" activeCell="B1" sqref="B1"/>
      <selection pane="bottomLeft" activeCell="A4" sqref="A4"/>
      <selection pane="bottomRight" activeCell="C64" sqref="C64"/>
    </sheetView>
  </sheetViews>
  <sheetFormatPr defaultRowHeight="14.25" x14ac:dyDescent="0.2"/>
  <cols>
    <col min="1" max="1" width="64.375" customWidth="1"/>
    <col min="2" max="2" width="5.25" customWidth="1"/>
    <col min="3" max="4" width="10.25" customWidth="1"/>
    <col min="5" max="5" width="1.75" customWidth="1"/>
    <col min="6" max="6" width="10.25" customWidth="1"/>
    <col min="7" max="8" width="40.625" customWidth="1"/>
    <col min="9" max="9" width="9" style="8"/>
  </cols>
  <sheetData>
    <row r="1" spans="1:9" s="33" customFormat="1" ht="18" customHeight="1" x14ac:dyDescent="0.3">
      <c r="A1" s="84" t="s">
        <v>58</v>
      </c>
      <c r="B1" s="84"/>
      <c r="C1" s="84"/>
      <c r="D1" s="84"/>
      <c r="E1" s="84"/>
      <c r="F1" s="84"/>
      <c r="G1" s="84"/>
      <c r="H1" s="85"/>
      <c r="I1" s="37"/>
    </row>
    <row r="2" spans="1:9" x14ac:dyDescent="0.2">
      <c r="C2" s="75" t="s">
        <v>49</v>
      </c>
      <c r="D2" s="75"/>
      <c r="E2" s="30"/>
    </row>
    <row r="3" spans="1:9" ht="85.5" x14ac:dyDescent="0.2">
      <c r="A3" s="3" t="s">
        <v>54</v>
      </c>
      <c r="B3" s="3" t="s">
        <v>0</v>
      </c>
      <c r="C3" s="4" t="s">
        <v>46</v>
      </c>
      <c r="D3" s="4" t="s">
        <v>55</v>
      </c>
      <c r="E3" s="4"/>
      <c r="F3" s="45" t="s">
        <v>98</v>
      </c>
      <c r="G3" s="4" t="s">
        <v>47</v>
      </c>
      <c r="H3" s="4" t="s">
        <v>48</v>
      </c>
    </row>
    <row r="4" spans="1:9" s="5" customFormat="1" x14ac:dyDescent="0.2">
      <c r="A4" s="6" t="s">
        <v>1</v>
      </c>
      <c r="B4" s="6"/>
      <c r="C4" s="6"/>
      <c r="D4" s="6"/>
      <c r="E4" s="6"/>
      <c r="F4" s="29"/>
      <c r="G4" s="29"/>
      <c r="H4" s="29"/>
      <c r="I4" s="38"/>
    </row>
    <row r="5" spans="1:9" ht="57" x14ac:dyDescent="0.2">
      <c r="A5" s="12" t="s">
        <v>2</v>
      </c>
      <c r="B5" s="12" t="s">
        <v>3</v>
      </c>
      <c r="C5" s="13">
        <v>600</v>
      </c>
      <c r="D5" s="14">
        <v>474.51794798444604</v>
      </c>
      <c r="E5" s="14"/>
      <c r="F5" s="43">
        <f>246.26124518+0.19249332</f>
        <v>246.45373850000001</v>
      </c>
      <c r="G5" s="10" t="s">
        <v>150</v>
      </c>
      <c r="H5" s="10" t="s">
        <v>149</v>
      </c>
    </row>
    <row r="6" spans="1:9" ht="99.75" x14ac:dyDescent="0.2">
      <c r="A6" s="12" t="s">
        <v>4</v>
      </c>
      <c r="B6" s="12" t="s">
        <v>99</v>
      </c>
      <c r="C6" s="13">
        <v>300</v>
      </c>
      <c r="D6" s="14">
        <v>279.40928638672699</v>
      </c>
      <c r="E6" s="14"/>
      <c r="F6" s="43">
        <f>125.97949876+2.6782391</f>
        <v>128.65773786</v>
      </c>
      <c r="G6" s="10" t="s">
        <v>74</v>
      </c>
      <c r="H6" s="10" t="s">
        <v>75</v>
      </c>
    </row>
    <row r="7" spans="1:9" ht="85.5" x14ac:dyDescent="0.2">
      <c r="A7" s="12" t="s">
        <v>5</v>
      </c>
      <c r="B7" s="12" t="s">
        <v>100</v>
      </c>
      <c r="C7" s="13">
        <v>164</v>
      </c>
      <c r="D7" s="14">
        <v>404.85265667197098</v>
      </c>
      <c r="E7" s="14"/>
      <c r="F7" s="43">
        <f>435.32650486+2.6782391</f>
        <v>438.00474395999998</v>
      </c>
      <c r="G7" s="10" t="s">
        <v>155</v>
      </c>
      <c r="H7" s="10" t="s">
        <v>76</v>
      </c>
    </row>
    <row r="8" spans="1:9" ht="28.5" x14ac:dyDescent="0.2">
      <c r="A8" s="12" t="s">
        <v>6</v>
      </c>
      <c r="B8" s="12" t="s">
        <v>101</v>
      </c>
      <c r="C8" s="13">
        <v>60</v>
      </c>
      <c r="D8" s="14">
        <v>69.768938883271133</v>
      </c>
      <c r="E8" s="14"/>
      <c r="F8" s="43">
        <v>13.78179639</v>
      </c>
      <c r="G8" s="10" t="s">
        <v>68</v>
      </c>
      <c r="H8" s="10" t="s">
        <v>86</v>
      </c>
    </row>
    <row r="9" spans="1:9" ht="42.75" x14ac:dyDescent="0.2">
      <c r="A9" s="12" t="s">
        <v>7</v>
      </c>
      <c r="B9" s="12" t="s">
        <v>8</v>
      </c>
      <c r="C9" s="13">
        <v>105</v>
      </c>
      <c r="D9" s="14">
        <v>103.07281250000001</v>
      </c>
      <c r="E9" s="14"/>
      <c r="F9" s="43">
        <f>83.17602672</f>
        <v>83.176026719999996</v>
      </c>
      <c r="G9" s="11" t="s">
        <v>77</v>
      </c>
      <c r="H9" s="11" t="s">
        <v>78</v>
      </c>
    </row>
    <row r="10" spans="1:9" ht="28.5" x14ac:dyDescent="0.2">
      <c r="A10" s="12" t="s">
        <v>9</v>
      </c>
      <c r="B10" s="12" t="s">
        <v>102</v>
      </c>
      <c r="C10" s="13">
        <v>35.01</v>
      </c>
      <c r="D10" s="14">
        <v>60.265703013234969</v>
      </c>
      <c r="E10" s="14"/>
      <c r="F10" s="43">
        <v>47.301953140000002</v>
      </c>
      <c r="G10" s="10"/>
      <c r="H10" s="10" t="s">
        <v>79</v>
      </c>
    </row>
    <row r="11" spans="1:9" x14ac:dyDescent="0.2">
      <c r="A11" s="15" t="s">
        <v>10</v>
      </c>
      <c r="B11" s="15"/>
      <c r="C11" s="15"/>
      <c r="D11" s="15"/>
      <c r="E11" s="15"/>
      <c r="F11" s="46"/>
      <c r="G11" s="16"/>
      <c r="H11" s="16"/>
    </row>
    <row r="12" spans="1:9" x14ac:dyDescent="0.2">
      <c r="A12" s="12" t="s">
        <v>11</v>
      </c>
      <c r="B12" s="12" t="s">
        <v>12</v>
      </c>
      <c r="C12" s="13">
        <v>3</v>
      </c>
      <c r="D12" s="17" t="s">
        <v>57</v>
      </c>
      <c r="E12" s="17"/>
      <c r="F12" s="43"/>
      <c r="G12" s="10"/>
      <c r="H12" s="10"/>
    </row>
    <row r="13" spans="1:9" x14ac:dyDescent="0.2">
      <c r="A13" s="12" t="s">
        <v>13</v>
      </c>
      <c r="B13" s="12" t="s">
        <v>103</v>
      </c>
      <c r="C13" s="13">
        <v>10</v>
      </c>
      <c r="D13" s="17" t="s">
        <v>104</v>
      </c>
      <c r="E13" s="17"/>
      <c r="F13" s="43">
        <v>2.3994309999999999</v>
      </c>
      <c r="G13" s="10"/>
      <c r="H13" s="10" t="s">
        <v>85</v>
      </c>
    </row>
    <row r="14" spans="1:9" x14ac:dyDescent="0.2">
      <c r="A14" s="15" t="s">
        <v>14</v>
      </c>
      <c r="B14" s="15"/>
      <c r="C14" s="15"/>
      <c r="D14" s="15"/>
      <c r="E14" s="15"/>
      <c r="F14" s="46"/>
      <c r="G14" s="16"/>
      <c r="H14" s="16"/>
    </row>
    <row r="15" spans="1:9" ht="85.5" x14ac:dyDescent="0.2">
      <c r="A15" s="12" t="s">
        <v>15</v>
      </c>
      <c r="B15" s="12" t="s">
        <v>105</v>
      </c>
      <c r="C15" s="13">
        <v>74.040893980000007</v>
      </c>
      <c r="D15" s="14">
        <v>67</v>
      </c>
      <c r="E15" s="14"/>
      <c r="F15" s="43">
        <f>66.86734604</f>
        <v>66.867346040000001</v>
      </c>
      <c r="G15" s="10" t="s">
        <v>67</v>
      </c>
      <c r="H15" s="10" t="s">
        <v>158</v>
      </c>
    </row>
    <row r="16" spans="1:9" ht="71.25" x14ac:dyDescent="0.2">
      <c r="A16" s="12" t="s">
        <v>16</v>
      </c>
      <c r="B16" s="12" t="s">
        <v>106</v>
      </c>
      <c r="C16" s="13">
        <v>13.704599999999999</v>
      </c>
      <c r="D16" s="14">
        <v>29.067159099115365</v>
      </c>
      <c r="E16" s="14"/>
      <c r="F16" s="43">
        <v>16.58389</v>
      </c>
      <c r="G16" s="10" t="s">
        <v>151</v>
      </c>
      <c r="H16" s="10" t="s">
        <v>80</v>
      </c>
    </row>
    <row r="17" spans="1:8" ht="71.25" x14ac:dyDescent="0.2">
      <c r="A17" s="12" t="s">
        <v>17</v>
      </c>
      <c r="B17" s="12" t="s">
        <v>107</v>
      </c>
      <c r="C17" s="13">
        <v>10.5</v>
      </c>
      <c r="D17" s="14">
        <v>8.2725000000000009</v>
      </c>
      <c r="E17" s="14"/>
      <c r="F17" s="43">
        <v>8.0839493999999998</v>
      </c>
      <c r="G17" s="11" t="s">
        <v>82</v>
      </c>
      <c r="H17" s="10" t="s">
        <v>81</v>
      </c>
    </row>
    <row r="18" spans="1:8" x14ac:dyDescent="0.2">
      <c r="A18" s="12" t="s">
        <v>18</v>
      </c>
      <c r="B18" s="12" t="s">
        <v>108</v>
      </c>
      <c r="C18" s="13">
        <v>3.948</v>
      </c>
      <c r="D18" s="14">
        <v>4.4774000000000003</v>
      </c>
      <c r="E18" s="14"/>
      <c r="F18" s="47">
        <v>3.5129999999999999</v>
      </c>
      <c r="G18" s="11" t="s">
        <v>84</v>
      </c>
      <c r="H18" s="10" t="s">
        <v>83</v>
      </c>
    </row>
    <row r="19" spans="1:8" ht="28.5" x14ac:dyDescent="0.2">
      <c r="A19" s="19" t="s">
        <v>56</v>
      </c>
      <c r="B19" s="12" t="s">
        <v>109</v>
      </c>
      <c r="C19" s="20" t="s">
        <v>110</v>
      </c>
      <c r="D19" s="14">
        <v>27.730396319999997</v>
      </c>
      <c r="E19" s="14"/>
      <c r="F19" s="43">
        <v>0.90702105</v>
      </c>
      <c r="G19" s="10" t="s">
        <v>70</v>
      </c>
      <c r="H19" s="10" t="s">
        <v>71</v>
      </c>
    </row>
    <row r="20" spans="1:8" x14ac:dyDescent="0.2">
      <c r="A20" s="15" t="s">
        <v>19</v>
      </c>
      <c r="B20" s="15"/>
      <c r="C20" s="15"/>
      <c r="D20" s="15"/>
      <c r="E20" s="15"/>
      <c r="F20" s="46"/>
      <c r="G20" s="16"/>
      <c r="H20" s="16"/>
    </row>
    <row r="21" spans="1:8" x14ac:dyDescent="0.2">
      <c r="A21" s="12" t="s">
        <v>20</v>
      </c>
      <c r="B21" s="12" t="s">
        <v>111</v>
      </c>
      <c r="C21" s="13">
        <v>-1.0728</v>
      </c>
      <c r="D21" s="14">
        <v>-1.4</v>
      </c>
      <c r="E21" s="14"/>
      <c r="F21" s="47">
        <v>-0.80999224999999997</v>
      </c>
      <c r="G21" s="11"/>
      <c r="H21" s="10" t="s">
        <v>94</v>
      </c>
    </row>
    <row r="22" spans="1:8" ht="85.5" x14ac:dyDescent="0.2">
      <c r="A22" s="12" t="s">
        <v>21</v>
      </c>
      <c r="B22" s="12" t="s">
        <v>112</v>
      </c>
      <c r="C22" s="13">
        <v>193</v>
      </c>
      <c r="D22" s="14">
        <v>98</v>
      </c>
      <c r="E22" s="14"/>
      <c r="F22" s="48">
        <v>139.409887</v>
      </c>
      <c r="G22" s="31" t="s">
        <v>91</v>
      </c>
      <c r="H22" s="10" t="s">
        <v>95</v>
      </c>
    </row>
    <row r="23" spans="1:8" x14ac:dyDescent="0.2">
      <c r="A23" s="15" t="s">
        <v>22</v>
      </c>
      <c r="B23" s="15"/>
      <c r="C23" s="15"/>
      <c r="D23" s="15"/>
      <c r="E23" s="15"/>
      <c r="F23" s="46"/>
      <c r="G23" s="16"/>
      <c r="H23" s="16"/>
    </row>
    <row r="24" spans="1:8" ht="57" x14ac:dyDescent="0.2">
      <c r="A24" s="12" t="s">
        <v>23</v>
      </c>
      <c r="B24" s="12" t="s">
        <v>24</v>
      </c>
      <c r="C24" s="13">
        <v>176</v>
      </c>
      <c r="D24" s="14">
        <v>125</v>
      </c>
      <c r="E24" s="14"/>
      <c r="F24" s="43">
        <v>110.32203634000001</v>
      </c>
      <c r="G24" s="11" t="s">
        <v>88</v>
      </c>
      <c r="H24" s="10" t="s">
        <v>157</v>
      </c>
    </row>
    <row r="25" spans="1:8" x14ac:dyDescent="0.2">
      <c r="A25" s="12" t="s">
        <v>25</v>
      </c>
      <c r="B25" s="12" t="s">
        <v>113</v>
      </c>
      <c r="C25" s="13">
        <v>50</v>
      </c>
      <c r="D25" s="14" t="s">
        <v>114</v>
      </c>
      <c r="E25" s="14"/>
      <c r="F25" s="43">
        <v>23.463591999999998</v>
      </c>
      <c r="G25" s="10" t="s">
        <v>73</v>
      </c>
      <c r="H25" s="10" t="s">
        <v>115</v>
      </c>
    </row>
    <row r="26" spans="1:8" x14ac:dyDescent="0.2">
      <c r="A26" s="15" t="s">
        <v>26</v>
      </c>
      <c r="B26" s="15"/>
      <c r="C26" s="15"/>
      <c r="D26" s="15"/>
      <c r="E26" s="15"/>
      <c r="F26" s="46"/>
      <c r="G26" s="16"/>
      <c r="H26" s="16"/>
    </row>
    <row r="27" spans="1:8" x14ac:dyDescent="0.2">
      <c r="A27" s="12" t="s">
        <v>27</v>
      </c>
      <c r="B27" s="12" t="s">
        <v>116</v>
      </c>
      <c r="C27" s="13">
        <v>0.08</v>
      </c>
      <c r="D27" s="20" t="s">
        <v>117</v>
      </c>
      <c r="E27" s="20"/>
      <c r="F27" s="43"/>
      <c r="G27" s="79" t="s">
        <v>152</v>
      </c>
      <c r="H27" s="10"/>
    </row>
    <row r="28" spans="1:8" ht="42.75" x14ac:dyDescent="0.2">
      <c r="A28" s="12" t="s">
        <v>28</v>
      </c>
      <c r="B28" s="12" t="s">
        <v>118</v>
      </c>
      <c r="C28" s="13">
        <v>0.03</v>
      </c>
      <c r="D28" s="20" t="s">
        <v>119</v>
      </c>
      <c r="E28" s="20"/>
      <c r="F28" s="43"/>
      <c r="G28" s="79"/>
      <c r="H28" s="10"/>
    </row>
    <row r="29" spans="1:8" ht="28.5" x14ac:dyDescent="0.2">
      <c r="A29" s="12" t="s">
        <v>29</v>
      </c>
      <c r="B29" s="12" t="s">
        <v>30</v>
      </c>
      <c r="C29" s="13">
        <v>0.2258445</v>
      </c>
      <c r="D29" s="20" t="s">
        <v>120</v>
      </c>
      <c r="E29" s="20"/>
      <c r="F29" s="43"/>
      <c r="G29" s="79"/>
      <c r="H29" s="10"/>
    </row>
    <row r="30" spans="1:8" x14ac:dyDescent="0.2">
      <c r="A30" s="12" t="s">
        <v>31</v>
      </c>
      <c r="B30" s="12" t="s">
        <v>32</v>
      </c>
      <c r="C30" s="13">
        <v>1.4345546333333334</v>
      </c>
      <c r="D30" s="20" t="s">
        <v>121</v>
      </c>
      <c r="E30" s="20"/>
      <c r="F30" s="43"/>
      <c r="G30" s="79"/>
      <c r="H30" s="10"/>
    </row>
    <row r="31" spans="1:8" x14ac:dyDescent="0.2">
      <c r="A31" s="12" t="s">
        <v>33</v>
      </c>
      <c r="B31" s="12" t="s">
        <v>122</v>
      </c>
      <c r="C31" s="13">
        <v>5.3874193469199998</v>
      </c>
      <c r="D31" s="20" t="s">
        <v>123</v>
      </c>
      <c r="E31" s="20"/>
      <c r="F31" s="43"/>
      <c r="G31" s="79"/>
      <c r="H31" s="10"/>
    </row>
    <row r="32" spans="1:8" x14ac:dyDescent="0.2">
      <c r="A32" s="12" t="s">
        <v>34</v>
      </c>
      <c r="B32" s="12" t="s">
        <v>124</v>
      </c>
      <c r="C32" s="13">
        <v>5.5321300000000011E-2</v>
      </c>
      <c r="D32" s="20" t="s">
        <v>125</v>
      </c>
      <c r="E32" s="20"/>
      <c r="F32" s="43"/>
      <c r="G32" s="79"/>
      <c r="H32" s="10"/>
    </row>
    <row r="33" spans="1:9" ht="42.75" x14ac:dyDescent="0.2">
      <c r="A33" s="12" t="s">
        <v>72</v>
      </c>
      <c r="B33" s="12" t="s">
        <v>126</v>
      </c>
      <c r="C33" s="20" t="s">
        <v>127</v>
      </c>
      <c r="D33" s="20" t="s">
        <v>128</v>
      </c>
      <c r="E33" s="20"/>
      <c r="F33" s="43">
        <v>5.5941662600000006</v>
      </c>
      <c r="G33" s="32" t="s">
        <v>87</v>
      </c>
      <c r="H33" s="10" t="s">
        <v>69</v>
      </c>
    </row>
    <row r="34" spans="1:9" x14ac:dyDescent="0.2">
      <c r="A34" s="15" t="s">
        <v>159</v>
      </c>
      <c r="B34" s="15"/>
      <c r="C34" s="15"/>
      <c r="D34" s="15"/>
      <c r="E34" s="15"/>
      <c r="F34" s="16"/>
      <c r="G34" s="16"/>
      <c r="H34" s="16"/>
    </row>
    <row r="35" spans="1:9" x14ac:dyDescent="0.2">
      <c r="A35" s="12" t="s">
        <v>35</v>
      </c>
      <c r="B35" s="12" t="s">
        <v>129</v>
      </c>
      <c r="C35" s="13">
        <v>20.13852289395518</v>
      </c>
      <c r="D35" s="14">
        <v>18</v>
      </c>
      <c r="E35" s="14"/>
      <c r="F35" s="14"/>
      <c r="G35" s="10"/>
      <c r="H35" s="10"/>
    </row>
    <row r="36" spans="1:9" x14ac:dyDescent="0.2">
      <c r="A36" s="12" t="s">
        <v>36</v>
      </c>
      <c r="B36" s="12" t="s">
        <v>130</v>
      </c>
      <c r="C36" s="13">
        <v>110</v>
      </c>
      <c r="D36" s="14">
        <v>140</v>
      </c>
      <c r="E36" s="14"/>
      <c r="F36" s="14"/>
      <c r="G36" s="10"/>
      <c r="H36" s="10"/>
    </row>
    <row r="37" spans="1:9" ht="57" x14ac:dyDescent="0.2">
      <c r="A37" s="12" t="s">
        <v>37</v>
      </c>
      <c r="B37" s="12" t="s">
        <v>38</v>
      </c>
      <c r="C37" s="13">
        <v>49.365348621120113</v>
      </c>
      <c r="D37" s="17" t="s">
        <v>131</v>
      </c>
      <c r="E37" s="17"/>
      <c r="F37" s="18">
        <v>212.65602912</v>
      </c>
      <c r="G37" s="31" t="s">
        <v>153</v>
      </c>
      <c r="H37" s="10" t="s">
        <v>96</v>
      </c>
    </row>
    <row r="38" spans="1:9" x14ac:dyDescent="0.2">
      <c r="A38" s="12"/>
      <c r="B38" s="12"/>
      <c r="C38" s="13"/>
      <c r="D38" s="17"/>
      <c r="E38" s="17"/>
      <c r="F38" s="18"/>
      <c r="G38" s="31"/>
      <c r="H38" s="10"/>
    </row>
    <row r="39" spans="1:9" ht="18" customHeight="1" x14ac:dyDescent="0.2">
      <c r="A39" s="86" t="s">
        <v>59</v>
      </c>
      <c r="B39" s="86"/>
      <c r="C39" s="86"/>
      <c r="D39" s="86"/>
      <c r="E39" s="86"/>
      <c r="F39" s="86"/>
      <c r="G39" s="86"/>
      <c r="H39" s="87"/>
    </row>
    <row r="40" spans="1:9" ht="71.25" x14ac:dyDescent="0.2">
      <c r="A40" s="24"/>
      <c r="B40" s="24"/>
      <c r="C40" s="7" t="s">
        <v>66</v>
      </c>
      <c r="D40" s="7" t="s">
        <v>60</v>
      </c>
      <c r="E40" s="24"/>
      <c r="F40" s="44" t="s">
        <v>132</v>
      </c>
      <c r="G40" s="4" t="s">
        <v>133</v>
      </c>
      <c r="H40" s="4" t="s">
        <v>134</v>
      </c>
    </row>
    <row r="41" spans="1:9" ht="42.75" x14ac:dyDescent="0.2">
      <c r="A41" s="21" t="s">
        <v>61</v>
      </c>
      <c r="B41" s="22" t="s">
        <v>135</v>
      </c>
      <c r="C41" s="82">
        <v>1000</v>
      </c>
      <c r="D41" s="9">
        <v>116.05818726788607</v>
      </c>
      <c r="E41" s="23"/>
      <c r="F41" s="9"/>
      <c r="G41" s="10" t="s">
        <v>93</v>
      </c>
      <c r="H41" s="10" t="s">
        <v>136</v>
      </c>
    </row>
    <row r="42" spans="1:9" ht="28.5" x14ac:dyDescent="0.2">
      <c r="A42" s="21" t="s">
        <v>62</v>
      </c>
      <c r="B42" s="22" t="s">
        <v>137</v>
      </c>
      <c r="C42" s="83"/>
      <c r="D42" s="9">
        <v>85.944179999999989</v>
      </c>
      <c r="E42" s="23"/>
      <c r="F42" s="9">
        <v>22.483892789999999</v>
      </c>
      <c r="G42" s="28" t="s">
        <v>92</v>
      </c>
      <c r="H42" s="10" t="s">
        <v>97</v>
      </c>
    </row>
    <row r="43" spans="1:9" ht="28.5" x14ac:dyDescent="0.2">
      <c r="A43" s="21" t="s">
        <v>63</v>
      </c>
      <c r="B43" s="12" t="s">
        <v>138</v>
      </c>
      <c r="C43" s="83"/>
      <c r="D43" s="9">
        <v>253.5200754</v>
      </c>
      <c r="E43" s="23"/>
      <c r="F43" s="49">
        <v>80.107644879999995</v>
      </c>
      <c r="G43" s="50" t="s">
        <v>154</v>
      </c>
      <c r="H43" s="28" t="s">
        <v>139</v>
      </c>
    </row>
    <row r="44" spans="1:9" ht="42.75" x14ac:dyDescent="0.2">
      <c r="A44" s="21" t="s">
        <v>64</v>
      </c>
      <c r="B44" s="12" t="s">
        <v>140</v>
      </c>
      <c r="C44" s="83"/>
      <c r="D44" s="9">
        <v>88</v>
      </c>
      <c r="E44" s="23"/>
      <c r="F44" s="41">
        <v>90.839103620000003</v>
      </c>
      <c r="G44" s="42" t="s">
        <v>90</v>
      </c>
      <c r="H44" s="28" t="s">
        <v>89</v>
      </c>
    </row>
    <row r="45" spans="1:9" ht="28.5" x14ac:dyDescent="0.2">
      <c r="A45" s="21" t="s">
        <v>65</v>
      </c>
      <c r="B45" s="12" t="s">
        <v>141</v>
      </c>
      <c r="C45" s="83"/>
      <c r="D45" s="9">
        <v>7.2</v>
      </c>
      <c r="E45" s="23"/>
      <c r="F45" s="9">
        <v>7.39</v>
      </c>
      <c r="G45" s="28"/>
      <c r="H45" s="28" t="s">
        <v>156</v>
      </c>
    </row>
    <row r="46" spans="1:9" ht="28.5" x14ac:dyDescent="0.2">
      <c r="A46" s="24" t="s">
        <v>50</v>
      </c>
      <c r="B46" s="25"/>
      <c r="C46" s="26">
        <f>SUM(C5:C10,C12:C13,C15:C19,C21:C22,C24:C25,C27:C32,C41)</f>
        <v>2804.3438337602538</v>
      </c>
      <c r="D46" s="26">
        <f>SUM(D5:D10,D12:D13,D15:D19,D21:D22,D24:D25,D27:D32,D41,D42,D43,D44,D45)</f>
        <v>2300.7572435266511</v>
      </c>
      <c r="E46" s="26"/>
      <c r="F46" s="26">
        <f>SUM(F5:F10,F12:F13,F15:F19,F21:F22,F24:F25,F27:F33,F41:F45)</f>
        <v>1534.5309647000001</v>
      </c>
      <c r="G46" s="27"/>
      <c r="H46" s="27"/>
    </row>
    <row r="47" spans="1:9" s="1" customFormat="1" x14ac:dyDescent="0.2">
      <c r="A47" s="24" t="s">
        <v>53</v>
      </c>
      <c r="B47" s="24"/>
      <c r="C47" s="26">
        <f>SUM(C5:C10,C12:C13,C15:C19,C21:C22,C24:C25,C27:C32,C35:C45)</f>
        <v>2983.8477052753287</v>
      </c>
      <c r="D47" s="26">
        <f>SUM(D5:D10,D12:D13,D15:D19,D21:D22,D24:D25,D27:D32,D35:D45)</f>
        <v>2458.7572435266511</v>
      </c>
      <c r="E47" s="26"/>
      <c r="F47" s="26">
        <f>SUM(F5:F10,F12:F13,F15:F19,F21:F22,F24:F25,F27:F33,F35:F45)</f>
        <v>1747.1869938200002</v>
      </c>
      <c r="G47" s="24"/>
      <c r="H47" s="24"/>
      <c r="I47" s="39"/>
    </row>
    <row r="48" spans="1:9" s="36" customFormat="1" x14ac:dyDescent="0.2">
      <c r="A48" s="34"/>
      <c r="B48" s="34"/>
      <c r="C48" s="35"/>
      <c r="D48" s="35"/>
      <c r="E48" s="35"/>
      <c r="F48" s="35"/>
      <c r="G48" s="34"/>
      <c r="H48" s="34"/>
      <c r="I48" s="40"/>
    </row>
    <row r="49" spans="1:9" s="36" customFormat="1" x14ac:dyDescent="0.2">
      <c r="A49" s="34"/>
      <c r="B49" s="34"/>
      <c r="C49" s="35"/>
      <c r="D49" s="35"/>
      <c r="E49" s="35"/>
      <c r="F49" s="35"/>
      <c r="G49" s="34"/>
      <c r="H49" s="34"/>
      <c r="I49" s="40"/>
    </row>
    <row r="50" spans="1:9" x14ac:dyDescent="0.2">
      <c r="A50" s="10"/>
      <c r="B50" s="10"/>
      <c r="C50" s="14"/>
      <c r="D50" s="14"/>
      <c r="E50" s="14"/>
      <c r="F50" s="14"/>
      <c r="G50" s="10"/>
      <c r="H50" s="10"/>
    </row>
    <row r="51" spans="1:9" x14ac:dyDescent="0.2">
      <c r="A51" s="10" t="s">
        <v>41</v>
      </c>
      <c r="B51" s="12" t="s">
        <v>142</v>
      </c>
      <c r="C51" s="14">
        <f>SUM(C37)</f>
        <v>49.365348621120113</v>
      </c>
      <c r="D51" s="14">
        <f>SUM(D37)</f>
        <v>0</v>
      </c>
      <c r="E51" s="14"/>
      <c r="F51" s="14">
        <v>168.19745554000002</v>
      </c>
      <c r="G51" s="10"/>
      <c r="H51" s="10"/>
    </row>
    <row r="52" spans="1:9" x14ac:dyDescent="0.2">
      <c r="A52" s="10" t="s">
        <v>42</v>
      </c>
      <c r="B52" s="12" t="s">
        <v>143</v>
      </c>
      <c r="C52" s="14">
        <f>SUM(C30:C32)</f>
        <v>6.8772952802533336</v>
      </c>
      <c r="D52" s="14">
        <f>SUM(D30:D32)</f>
        <v>0</v>
      </c>
      <c r="E52" s="14"/>
      <c r="F52" s="14">
        <v>10.156838480000001</v>
      </c>
      <c r="G52" s="10"/>
      <c r="H52" s="10"/>
    </row>
    <row r="53" spans="1:9" x14ac:dyDescent="0.2">
      <c r="A53" s="10" t="s">
        <v>43</v>
      </c>
      <c r="B53" s="12" t="s">
        <v>144</v>
      </c>
      <c r="C53" s="14">
        <f>SUM(C35:C36,C29)</f>
        <v>130.36436739395518</v>
      </c>
      <c r="D53" s="14">
        <f>SUM(D35:D36,D29)</f>
        <v>158</v>
      </c>
      <c r="E53" s="14"/>
      <c r="F53" s="14">
        <v>34.301735100000002</v>
      </c>
      <c r="G53" s="10"/>
      <c r="H53" s="10"/>
    </row>
    <row r="54" spans="1:9" x14ac:dyDescent="0.2">
      <c r="A54" s="24" t="s">
        <v>51</v>
      </c>
      <c r="B54" s="25"/>
      <c r="C54" s="26">
        <f>SUM(C51:C53)</f>
        <v>186.60701129532862</v>
      </c>
      <c r="D54" s="26">
        <f t="shared" ref="D54" si="0">SUM(D51:D53)</f>
        <v>158</v>
      </c>
      <c r="E54" s="26"/>
      <c r="F54" s="26">
        <f>SUM(F51:F53)</f>
        <v>212.65602912000003</v>
      </c>
      <c r="G54" s="27"/>
      <c r="H54" s="27"/>
    </row>
    <row r="55" spans="1:9" x14ac:dyDescent="0.2">
      <c r="A55" s="10" t="s">
        <v>39</v>
      </c>
      <c r="B55" s="12" t="s">
        <v>145</v>
      </c>
      <c r="C55" s="14">
        <f>SUM(C21:C22,C12)</f>
        <v>194.9272</v>
      </c>
      <c r="D55" s="14">
        <f>SUM(D21:D22,D12,D45)</f>
        <v>103.8</v>
      </c>
      <c r="E55" s="14"/>
      <c r="F55" s="14">
        <f>SUM(F21:F22,F12,F45)</f>
        <v>145.98989474999999</v>
      </c>
      <c r="G55" s="10"/>
      <c r="H55" s="10"/>
    </row>
    <row r="56" spans="1:9" x14ac:dyDescent="0.2">
      <c r="A56" s="10" t="s">
        <v>40</v>
      </c>
      <c r="B56" s="12" t="s">
        <v>146</v>
      </c>
      <c r="C56" s="14">
        <f>SUM(C5:C8)</f>
        <v>1124</v>
      </c>
      <c r="D56" s="14">
        <f>SUM(D5:D8,D41,D42)</f>
        <v>1430.551197194301</v>
      </c>
      <c r="E56" s="14"/>
      <c r="F56" s="14">
        <f>SUM(F5:F8,F33,F41,F42)</f>
        <v>854.97607575999984</v>
      </c>
      <c r="G56" s="10"/>
      <c r="H56" s="10"/>
    </row>
    <row r="57" spans="1:9" x14ac:dyDescent="0.2">
      <c r="A57" s="10" t="s">
        <v>44</v>
      </c>
      <c r="B57" s="12" t="s">
        <v>147</v>
      </c>
      <c r="C57" s="14">
        <f>SUM(C9:C10,C13,C15:C19,C25,C27:C28)</f>
        <v>302.31349397999998</v>
      </c>
      <c r="D57" s="14">
        <f>SUM(D9:D10,D13,D15:D19,D25,D27:D28,D43,D44)</f>
        <v>641.40604633235034</v>
      </c>
      <c r="E57" s="14"/>
      <c r="F57" s="14">
        <f>SUM(F9:F10,F13,F15:F19,F25,F27:F28,F43,F44)</f>
        <v>423.24295784999998</v>
      </c>
      <c r="G57" s="10"/>
      <c r="H57" s="10"/>
    </row>
    <row r="58" spans="1:9" x14ac:dyDescent="0.2">
      <c r="A58" s="10" t="s">
        <v>45</v>
      </c>
      <c r="B58" s="12" t="s">
        <v>148</v>
      </c>
      <c r="C58" s="14">
        <f>SUM(C24)</f>
        <v>176</v>
      </c>
      <c r="D58" s="14">
        <f>SUM(D24)</f>
        <v>125</v>
      </c>
      <c r="E58" s="14"/>
      <c r="F58" s="14">
        <f>SUM(F24)</f>
        <v>110.32203634000001</v>
      </c>
      <c r="G58" s="10"/>
      <c r="H58" s="10"/>
    </row>
    <row r="59" spans="1:9" x14ac:dyDescent="0.2">
      <c r="A59" s="24" t="s">
        <v>52</v>
      </c>
      <c r="B59" s="27"/>
      <c r="C59" s="26">
        <f>SUM(C55:C58)+C41</f>
        <v>2797.2406939800003</v>
      </c>
      <c r="D59" s="26">
        <f t="shared" ref="D59" si="1">SUM(D55:D58)</f>
        <v>2300.7572435266511</v>
      </c>
      <c r="E59" s="26"/>
      <c r="F59" s="26">
        <f>SUM(F55:F58)</f>
        <v>1534.5309646999999</v>
      </c>
      <c r="G59" s="27"/>
      <c r="H59" s="27"/>
    </row>
    <row r="61" spans="1:9" x14ac:dyDescent="0.2">
      <c r="C61" s="2"/>
      <c r="D61" s="2"/>
      <c r="E61" s="2"/>
      <c r="F61" s="2"/>
    </row>
  </sheetData>
  <mergeCells count="5">
    <mergeCell ref="C41:C45"/>
    <mergeCell ref="A1:H1"/>
    <mergeCell ref="A39:H39"/>
    <mergeCell ref="C2:D2"/>
    <mergeCell ref="G27:G3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4</vt:i4>
      </vt:variant>
    </vt:vector>
  </HeadingPairs>
  <TitlesOfParts>
    <vt:vector size="4" baseType="lpstr">
      <vt:lpstr>15 May</vt:lpstr>
      <vt:lpstr>1 June</vt:lpstr>
      <vt:lpstr>5 July</vt:lpstr>
      <vt:lpstr>31 August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2020-06-05T07:05:15Z</dcterms:created>
  <dcterms:modified xsi:type="dcterms:W3CDTF">2020-09-18T07:26:05Z</dcterms:modified>
</cp:coreProperties>
</file>